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lingtoncouncil.sharepoint.com/sites/SchoolsForumPPL-PSS/Shared Documents/Schools Forum meetings/2023-24/3. November 23/Chairs/"/>
    </mc:Choice>
  </mc:AlternateContent>
  <xr:revisionPtr revIDLastSave="0" documentId="8_{5D168EF1-9D60-46AF-952F-0D4040E1857D}" xr6:coauthVersionLast="47" xr6:coauthVersionMax="47" xr10:uidLastSave="{00000000-0000-0000-0000-000000000000}"/>
  <bookViews>
    <workbookView xWindow="-23148" yWindow="-108" windowWidth="23256" windowHeight="12576" xr2:uid="{84F91799-DBFA-4D55-8DF2-0C1E810998B2}"/>
  </bookViews>
  <sheets>
    <sheet name="2024-25 (estimates @ 09.10.23)" sheetId="1" r:id="rId1"/>
  </sheets>
  <externalReferences>
    <externalReference r:id="rId2"/>
  </externalReferences>
  <definedNames>
    <definedName name="Ceiling" localSheetId="0">#REF!</definedName>
    <definedName name="Ceiling">#REF!</definedName>
    <definedName name="DISTRIBUTION_FROM_2012_13" localSheetId="0">#REF!</definedName>
    <definedName name="DISTRIBUTION_FROM_2012_13">#REF!</definedName>
    <definedName name="Floor" localSheetId="0">#REF!</definedName>
    <definedName name="Floor">#REF!</definedName>
    <definedName name="Individual_School_Budget_2013_14" localSheetId="0">#REF!</definedName>
    <definedName name="Individual_School_Budget_2013_14">#REF!</definedName>
    <definedName name="Name">[1]Summary!$D$4:$D$48</definedName>
    <definedName name="_xlnm.Print_Area" localSheetId="0">'2024-25 (estimates @ 09.10.23)'!$A$1:$W$46</definedName>
    <definedName name="Scale_Factor" localSheetId="0">#REF!</definedName>
    <definedName name="Scale_Fact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1" i="1" l="1"/>
  <c r="S41" i="1"/>
  <c r="Q41" i="1"/>
  <c r="R41" i="1" s="1"/>
  <c r="P41" i="1"/>
  <c r="O41" i="1"/>
  <c r="I41" i="1"/>
  <c r="H41" i="1"/>
  <c r="G41" i="1"/>
  <c r="D41" i="1"/>
  <c r="U41" i="1" s="1"/>
  <c r="V41" i="1" s="1"/>
  <c r="U40" i="1"/>
  <c r="V40" i="1" s="1"/>
  <c r="T40" i="1"/>
  <c r="S40" i="1"/>
  <c r="P40" i="1"/>
  <c r="O40" i="1"/>
  <c r="N40" i="1"/>
  <c r="J40" i="1"/>
  <c r="K40" i="1" s="1"/>
  <c r="I40" i="1"/>
  <c r="H40" i="1"/>
  <c r="G40" i="1"/>
  <c r="Q40" i="1" s="1"/>
  <c r="R40" i="1" s="1"/>
  <c r="D40" i="1"/>
  <c r="T39" i="1"/>
  <c r="S39" i="1"/>
  <c r="P39" i="1"/>
  <c r="O39" i="1"/>
  <c r="N39" i="1"/>
  <c r="I39" i="1"/>
  <c r="G39" i="1"/>
  <c r="Q39" i="1" s="1"/>
  <c r="R39" i="1" s="1"/>
  <c r="B39" i="1"/>
  <c r="H39" i="1" s="1"/>
  <c r="U38" i="1"/>
  <c r="V38" i="1" s="1"/>
  <c r="T38" i="1"/>
  <c r="S38" i="1"/>
  <c r="P38" i="1"/>
  <c r="O38" i="1"/>
  <c r="N38" i="1"/>
  <c r="N43" i="1" s="1"/>
  <c r="J38" i="1"/>
  <c r="K38" i="1" s="1"/>
  <c r="I38" i="1"/>
  <c r="H38" i="1"/>
  <c r="G38" i="1"/>
  <c r="Q38" i="1" s="1"/>
  <c r="R38" i="1" s="1"/>
  <c r="D38" i="1"/>
  <c r="U37" i="1"/>
  <c r="V37" i="1" s="1"/>
  <c r="T37" i="1"/>
  <c r="S37" i="1"/>
  <c r="P37" i="1"/>
  <c r="O37" i="1"/>
  <c r="N37" i="1"/>
  <c r="J37" i="1"/>
  <c r="K37" i="1" s="1"/>
  <c r="I37" i="1"/>
  <c r="H37" i="1"/>
  <c r="G37" i="1"/>
  <c r="Q37" i="1" s="1"/>
  <c r="R37" i="1" s="1"/>
  <c r="D37" i="1"/>
  <c r="U36" i="1"/>
  <c r="V36" i="1" s="1"/>
  <c r="T36" i="1"/>
  <c r="S36" i="1"/>
  <c r="P36" i="1"/>
  <c r="O36" i="1"/>
  <c r="N36" i="1"/>
  <c r="I36" i="1"/>
  <c r="H36" i="1"/>
  <c r="G36" i="1"/>
  <c r="G43" i="1" s="1"/>
  <c r="D36" i="1"/>
  <c r="T35" i="1"/>
  <c r="S35" i="1"/>
  <c r="P35" i="1"/>
  <c r="O35" i="1"/>
  <c r="N35" i="1"/>
  <c r="I35" i="1"/>
  <c r="H35" i="1"/>
  <c r="G35" i="1"/>
  <c r="Q35" i="1" s="1"/>
  <c r="D35" i="1"/>
  <c r="Q31" i="1"/>
  <c r="R31" i="1" s="1"/>
  <c r="U31" i="1" s="1"/>
  <c r="V31" i="1" s="1"/>
  <c r="J31" i="1"/>
  <c r="K31" i="1" s="1"/>
  <c r="N30" i="1"/>
  <c r="N33" i="1" s="1"/>
  <c r="U29" i="1"/>
  <c r="V29" i="1" s="1"/>
  <c r="Q29" i="1"/>
  <c r="R29" i="1" s="1"/>
  <c r="J29" i="1"/>
  <c r="K29" i="1" s="1"/>
  <c r="V28" i="1"/>
  <c r="U28" i="1"/>
  <c r="Q28" i="1"/>
  <c r="R28" i="1" s="1"/>
  <c r="J28" i="1"/>
  <c r="K28" i="1" s="1"/>
  <c r="U27" i="1"/>
  <c r="V27" i="1" s="1"/>
  <c r="R27" i="1"/>
  <c r="Q27" i="1"/>
  <c r="J27" i="1"/>
  <c r="K27" i="1" s="1"/>
  <c r="U26" i="1"/>
  <c r="V26" i="1" s="1"/>
  <c r="Q26" i="1"/>
  <c r="R26" i="1" s="1"/>
  <c r="K26" i="1"/>
  <c r="J26" i="1"/>
  <c r="U25" i="1"/>
  <c r="V25" i="1" s="1"/>
  <c r="Q25" i="1"/>
  <c r="R25" i="1" s="1"/>
  <c r="J25" i="1"/>
  <c r="K25" i="1" s="1"/>
  <c r="N24" i="1"/>
  <c r="I24" i="1"/>
  <c r="G24" i="1"/>
  <c r="J24" i="1" s="1"/>
  <c r="K24" i="1" s="1"/>
  <c r="D24" i="1"/>
  <c r="D30" i="1" s="1"/>
  <c r="U23" i="1"/>
  <c r="V23" i="1" s="1"/>
  <c r="Q23" i="1"/>
  <c r="R23" i="1" s="1"/>
  <c r="J23" i="1"/>
  <c r="U19" i="1"/>
  <c r="V19" i="1" s="1"/>
  <c r="T19" i="1"/>
  <c r="S19" i="1"/>
  <c r="P19" i="1"/>
  <c r="O19" i="1"/>
  <c r="N19" i="1"/>
  <c r="Q19" i="1" s="1"/>
  <c r="R19" i="1" s="1"/>
  <c r="G19" i="1"/>
  <c r="D19" i="1"/>
  <c r="J19" i="1" s="1"/>
  <c r="K19" i="1" s="1"/>
  <c r="T18" i="1"/>
  <c r="S18" i="1"/>
  <c r="P18" i="1"/>
  <c r="L18" i="1"/>
  <c r="N18" i="1" s="1"/>
  <c r="N21" i="1" s="1"/>
  <c r="I18" i="1"/>
  <c r="E18" i="1"/>
  <c r="G18" i="1" s="1"/>
  <c r="B18" i="1"/>
  <c r="H18" i="1" s="1"/>
  <c r="T16" i="1"/>
  <c r="P16" i="1"/>
  <c r="F16" i="1"/>
  <c r="E16" i="1"/>
  <c r="C16" i="1"/>
  <c r="J14" i="1"/>
  <c r="K14" i="1" s="1"/>
  <c r="U13" i="1"/>
  <c r="V13" i="1" s="1"/>
  <c r="Q13" i="1"/>
  <c r="R13" i="1" s="1"/>
  <c r="J13" i="1"/>
  <c r="O12" i="1"/>
  <c r="O16" i="1" s="1"/>
  <c r="N12" i="1"/>
  <c r="L12" i="1"/>
  <c r="M12" i="1" s="1"/>
  <c r="M16" i="1" s="1"/>
  <c r="G12" i="1"/>
  <c r="G16" i="1" s="1"/>
  <c r="E12" i="1"/>
  <c r="B12" i="1"/>
  <c r="B16" i="1" s="1"/>
  <c r="U9" i="1"/>
  <c r="V9" i="1" s="1"/>
  <c r="Q9" i="1"/>
  <c r="R9" i="1" s="1"/>
  <c r="J9" i="1"/>
  <c r="K9" i="1" s="1"/>
  <c r="U8" i="1"/>
  <c r="V8" i="1" s="1"/>
  <c r="Q8" i="1"/>
  <c r="R8" i="1" s="1"/>
  <c r="J8" i="1"/>
  <c r="K8" i="1" s="1"/>
  <c r="T7" i="1"/>
  <c r="S7" i="1"/>
  <c r="P7" i="1"/>
  <c r="O7" i="1"/>
  <c r="N7" i="1"/>
  <c r="I7" i="1"/>
  <c r="H7" i="1"/>
  <c r="G7" i="1"/>
  <c r="Q7" i="1" s="1"/>
  <c r="R7" i="1" s="1"/>
  <c r="B7" i="1"/>
  <c r="D7" i="1" s="1"/>
  <c r="U6" i="1"/>
  <c r="T6" i="1"/>
  <c r="S6" i="1"/>
  <c r="S12" i="1" s="1"/>
  <c r="S16" i="1" s="1"/>
  <c r="P6" i="1"/>
  <c r="O6" i="1"/>
  <c r="N6" i="1"/>
  <c r="J6" i="1"/>
  <c r="I6" i="1"/>
  <c r="H6" i="1"/>
  <c r="H12" i="1" s="1"/>
  <c r="H16" i="1" s="1"/>
  <c r="G6" i="1"/>
  <c r="Q6" i="1" s="1"/>
  <c r="D6" i="1"/>
  <c r="Q18" i="1" l="1"/>
  <c r="G21" i="1"/>
  <c r="D33" i="1"/>
  <c r="Q12" i="1"/>
  <c r="R6" i="1"/>
  <c r="J7" i="1"/>
  <c r="K7" i="1" s="1"/>
  <c r="U7" i="1"/>
  <c r="V7" i="1" s="1"/>
  <c r="D12" i="1"/>
  <c r="D43" i="1"/>
  <c r="R35" i="1"/>
  <c r="N45" i="1"/>
  <c r="N47" i="1" s="1"/>
  <c r="J30" i="1"/>
  <c r="J33" i="1" s="1"/>
  <c r="Q36" i="1"/>
  <c r="R36" i="1" s="1"/>
  <c r="K6" i="1"/>
  <c r="N16" i="1"/>
  <c r="V6" i="1"/>
  <c r="Q30" i="1"/>
  <c r="Q33" i="1" s="1"/>
  <c r="J35" i="1"/>
  <c r="G30" i="1"/>
  <c r="K23" i="1"/>
  <c r="J36" i="1"/>
  <c r="K36" i="1" s="1"/>
  <c r="D18" i="1"/>
  <c r="O18" i="1"/>
  <c r="Q24" i="1"/>
  <c r="R24" i="1" s="1"/>
  <c r="U35" i="1"/>
  <c r="D39" i="1"/>
  <c r="L16" i="1"/>
  <c r="U24" i="1"/>
  <c r="J41" i="1"/>
  <c r="K41" i="1" s="1"/>
  <c r="V24" i="1" l="1"/>
  <c r="U30" i="1"/>
  <c r="D16" i="1"/>
  <c r="U39" i="1"/>
  <c r="V39" i="1" s="1"/>
  <c r="J39" i="1"/>
  <c r="K39" i="1" s="1"/>
  <c r="U43" i="1"/>
  <c r="V43" i="1" s="1"/>
  <c r="V35" i="1"/>
  <c r="Q16" i="1"/>
  <c r="R12" i="1"/>
  <c r="R16" i="1" s="1"/>
  <c r="J12" i="1"/>
  <c r="F32" i="1"/>
  <c r="G33" i="1"/>
  <c r="K35" i="1"/>
  <c r="U12" i="1"/>
  <c r="N46" i="1"/>
  <c r="N15" i="1"/>
  <c r="Q43" i="1"/>
  <c r="R43" i="1" s="1"/>
  <c r="G45" i="1"/>
  <c r="U18" i="1"/>
  <c r="J18" i="1"/>
  <c r="D21" i="1"/>
  <c r="Q21" i="1"/>
  <c r="R21" i="1" s="1"/>
  <c r="R18" i="1"/>
  <c r="N32" i="1" l="1"/>
  <c r="N42" i="1"/>
  <c r="N20" i="1"/>
  <c r="J21" i="1"/>
  <c r="K18" i="1"/>
  <c r="U45" i="1"/>
  <c r="U16" i="1"/>
  <c r="U46" i="1" s="1"/>
  <c r="V46" i="1" s="1"/>
  <c r="V12" i="1"/>
  <c r="V16" i="1" s="1"/>
  <c r="F15" i="1"/>
  <c r="G47" i="1"/>
  <c r="F42" i="1"/>
  <c r="U21" i="1"/>
  <c r="V21" i="1" s="1"/>
  <c r="V18" i="1"/>
  <c r="K12" i="1"/>
  <c r="K16" i="1" s="1"/>
  <c r="J16" i="1"/>
  <c r="I12" i="1"/>
  <c r="I16" i="1" s="1"/>
  <c r="J43" i="1"/>
  <c r="D45" i="1"/>
  <c r="F20" i="1"/>
  <c r="Q46" i="1"/>
  <c r="R46" i="1" s="1"/>
  <c r="D46" i="1"/>
  <c r="G46" i="1"/>
  <c r="Q45" i="1"/>
  <c r="U33" i="1"/>
  <c r="V30" i="1"/>
  <c r="U47" i="1" l="1"/>
  <c r="V45" i="1"/>
  <c r="K21" i="1"/>
  <c r="D42" i="1"/>
  <c r="D32" i="1"/>
  <c r="D47" i="1"/>
  <c r="C32" i="1"/>
  <c r="C15" i="1"/>
  <c r="C42" i="1"/>
  <c r="C20" i="1"/>
  <c r="Q47" i="1"/>
  <c r="R45" i="1"/>
  <c r="K43" i="1"/>
  <c r="D20" i="1"/>
  <c r="G15" i="1"/>
  <c r="G42" i="1"/>
  <c r="G20" i="1"/>
  <c r="G32" i="1"/>
  <c r="J45" i="1"/>
  <c r="D15" i="1"/>
  <c r="J46" i="1"/>
  <c r="J15" i="1" s="1"/>
  <c r="K46" i="1" l="1"/>
  <c r="J32" i="1"/>
  <c r="J42" i="1"/>
  <c r="J47" i="1"/>
  <c r="K45" i="1"/>
  <c r="J20" i="1"/>
</calcChain>
</file>

<file path=xl/sharedStrings.xml><?xml version="1.0" encoding="utf-8"?>
<sst xmlns="http://schemas.openxmlformats.org/spreadsheetml/2006/main" count="95" uniqueCount="59">
  <si>
    <t>2024-25 DSG Allocations (estimates)</t>
  </si>
  <si>
    <t>AGENDA ITEM - 9</t>
  </si>
  <si>
    <t>Source: Census data (October 2023)
and DfE 2024-25 released information</t>
  </si>
  <si>
    <t>** Incorrect information released by DfE July 2023 - reduction in funding = £1.291m **</t>
  </si>
  <si>
    <t>2024-25
Estimated Funding
(21/07/2023)
Updated PUF &amp; SUF (Admissions)
(A)</t>
  </si>
  <si>
    <t>2024-25
Estimated Funding
(21/07/2023)
Updated PUF &amp; SUF (Illustrative)
(B)</t>
  </si>
  <si>
    <t>Change (Pupil numbers)
(C) = (A - B)</t>
  </si>
  <si>
    <t>%
Change</t>
  </si>
  <si>
    <t>2023-24
DSG Settlement
(16/12/2022)
(Oct 2022 census)
(D)</t>
  </si>
  <si>
    <t>Change
(E) = (B - D)</t>
  </si>
  <si>
    <t>Net Change
(F) = (A - D)</t>
  </si>
  <si>
    <t>Notes</t>
  </si>
  <si>
    <t>Pupil Nos</t>
  </si>
  <si>
    <t>Unit value</t>
  </si>
  <si>
    <t>DSG Funding</t>
  </si>
  <si>
    <t>Schools Block:</t>
  </si>
  <si>
    <t>£</t>
  </si>
  <si>
    <t>Primary Pupils (PUF)</t>
  </si>
  <si>
    <t>Secondary Pupils (SUF)</t>
  </si>
  <si>
    <t>Growth</t>
  </si>
  <si>
    <t>Premises</t>
  </si>
  <si>
    <t>National non-domestic rates within the premises factor</t>
  </si>
  <si>
    <t>Schools Block - before recoupment</t>
  </si>
  <si>
    <t>Academy Recoupment:</t>
  </si>
  <si>
    <t>% of Total DSG</t>
  </si>
  <si>
    <t>Total Schools Block - after recoupment</t>
  </si>
  <si>
    <t>Central School Services Block:</t>
  </si>
  <si>
    <t>Ongoing Duties</t>
  </si>
  <si>
    <t>Historic Commitments</t>
  </si>
  <si>
    <t>Total CSSB</t>
  </si>
  <si>
    <t>High Needs Block:</t>
  </si>
  <si>
    <t>National Funding Formula</t>
  </si>
  <si>
    <t>Basic Entitlement Factor (Sp Schs &amp; Acads)</t>
  </si>
  <si>
    <t>Import / Export adjs</t>
  </si>
  <si>
    <t>Special Free Schools</t>
  </si>
  <si>
    <t>Hospital education**, AP teachers pay/pension and supplementary funding*** factor total (provisional)</t>
  </si>
  <si>
    <t>Add'l High Needs Funding (Nov 22 Gov Autumn Statement)</t>
  </si>
  <si>
    <t>Supplementary Grant Funding (NiC)</t>
  </si>
  <si>
    <t>High Needs Block - before recoupment</t>
  </si>
  <si>
    <t>EFA Direct funding of places</t>
  </si>
  <si>
    <t>Total High Needs Block - after recoupment</t>
  </si>
  <si>
    <t>Early Years Block:</t>
  </si>
  <si>
    <t>PTE</t>
  </si>
  <si>
    <t>£/hour</t>
  </si>
  <si>
    <r>
      <t xml:space="preserve">Under 2 Year Olds </t>
    </r>
    <r>
      <rPr>
        <sz val="8"/>
        <color theme="1"/>
        <rFont val="Arial"/>
        <family val="2"/>
      </rPr>
      <t>(Schs + PVI)</t>
    </r>
  </si>
  <si>
    <r>
      <t xml:space="preserve">2 Year Old </t>
    </r>
    <r>
      <rPr>
        <sz val="8"/>
        <color theme="1"/>
        <rFont val="Arial"/>
        <family val="2"/>
      </rPr>
      <t>(Schs + PVI)</t>
    </r>
  </si>
  <si>
    <r>
      <t xml:space="preserve">3&amp;4 Year Old </t>
    </r>
    <r>
      <rPr>
        <sz val="8"/>
        <color theme="1"/>
        <rFont val="Arial"/>
        <family val="2"/>
      </rPr>
      <t>(Schs + PVI)</t>
    </r>
  </si>
  <si>
    <r>
      <t xml:space="preserve">3&amp;4 Year Extended </t>
    </r>
    <r>
      <rPr>
        <sz val="8"/>
        <color theme="1"/>
        <rFont val="Arial"/>
        <family val="2"/>
      </rPr>
      <t>(Schs + PVI)</t>
    </r>
  </si>
  <si>
    <r>
      <t xml:space="preserve">EYPPG </t>
    </r>
    <r>
      <rPr>
        <sz val="8"/>
        <color theme="1"/>
        <rFont val="Arial"/>
        <family val="2"/>
      </rPr>
      <t>(Schs + PVI)</t>
    </r>
  </si>
  <si>
    <t>MNS</t>
  </si>
  <si>
    <t>DAF</t>
  </si>
  <si>
    <t>Total Early Years Block</t>
  </si>
  <si>
    <t>Total DSG before Recoupment</t>
  </si>
  <si>
    <t>Total DSG after Recoupment</t>
  </si>
  <si>
    <t>Schools Block Notes:</t>
  </si>
  <si>
    <t>Includes the Maintained Supplementary Additional Grant (MSAG) moved in to the Schools Block from 2024-25</t>
  </si>
  <si>
    <t>Four academies yet to submit census data, estimates have been used to calculate pupil numbers</t>
  </si>
  <si>
    <t>Early Years Block Notes:</t>
  </si>
  <si>
    <t>The increased hourly rates are illustrative only and are subject to DfE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</si>
</sst>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.0_);_(* \(#,##0.0\);_(* &quot;-&quot;??_);_(@_)"/>
    <numFmt numFmtId="167" formatCode="_-* #,##0_-;\-* #,##0_-;_-* &quot;-&quot;??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8"/>
      <color rgb="FF0070C0"/>
      <name val="Arial"/>
      <family val="2"/>
    </font>
    <font>
      <i/>
      <sz val="10"/>
      <color rgb="FFFF0000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203">
    <xf numFmtId="0" fontId="0" fillId="0" borderId="0" xfId="0"/>
    <xf numFmtId="0" fontId="6" fillId="0" borderId="0" xfId="0" applyFont="1"/>
    <xf numFmtId="3" fontId="0" fillId="0" borderId="0" xfId="0" applyNumberFormat="1"/>
    <xf numFmtId="164" fontId="7" fillId="0" borderId="0" xfId="2" applyNumberFormat="1" applyFont="1"/>
    <xf numFmtId="164" fontId="8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10" fillId="4" borderId="4" xfId="2" applyNumberFormat="1" applyFont="1" applyFill="1" applyBorder="1" applyAlignment="1">
      <alignment horizontal="center" vertical="center" wrapText="1"/>
    </xf>
    <xf numFmtId="164" fontId="10" fillId="4" borderId="3" xfId="2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/>
    <xf numFmtId="166" fontId="4" fillId="0" borderId="1" xfId="3" applyNumberFormat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167" fontId="4" fillId="0" borderId="3" xfId="3" applyNumberFormat="1" applyFont="1" applyBorder="1" applyAlignment="1">
      <alignment horizontal="center" vertical="center" wrapText="1"/>
    </xf>
    <xf numFmtId="167" fontId="4" fillId="0" borderId="2" xfId="3" applyNumberFormat="1" applyFont="1" applyBorder="1" applyAlignment="1">
      <alignment horizontal="center" vertical="center" wrapText="1"/>
    </xf>
    <xf numFmtId="164" fontId="10" fillId="0" borderId="4" xfId="2" applyNumberFormat="1" applyFont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164" fontId="10" fillId="0" borderId="3" xfId="2" applyNumberFormat="1" applyFont="1" applyBorder="1" applyAlignment="1">
      <alignment horizontal="center" wrapText="1"/>
    </xf>
    <xf numFmtId="0" fontId="0" fillId="0" borderId="3" xfId="0" applyBorder="1"/>
    <xf numFmtId="0" fontId="11" fillId="0" borderId="5" xfId="4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/>
    <xf numFmtId="0" fontId="0" fillId="0" borderId="9" xfId="0" applyBorder="1"/>
    <xf numFmtId="3" fontId="0" fillId="0" borderId="10" xfId="0" applyNumberFormat="1" applyBorder="1"/>
    <xf numFmtId="4" fontId="0" fillId="0" borderId="0" xfId="0" applyNumberFormat="1"/>
    <xf numFmtId="164" fontId="7" fillId="0" borderId="9" xfId="2" applyNumberFormat="1" applyFont="1" applyBorder="1"/>
    <xf numFmtId="167" fontId="0" fillId="0" borderId="10" xfId="1" applyNumberFormat="1" applyFont="1" applyBorder="1"/>
    <xf numFmtId="43" fontId="0" fillId="0" borderId="0" xfId="1" applyFont="1" applyBorder="1"/>
    <xf numFmtId="167" fontId="0" fillId="0" borderId="11" xfId="1" applyNumberFormat="1" applyFont="1" applyBorder="1"/>
    <xf numFmtId="164" fontId="7" fillId="0" borderId="11" xfId="2" applyNumberFormat="1" applyFont="1" applyBorder="1"/>
    <xf numFmtId="0" fontId="0" fillId="0" borderId="9" xfId="0" applyBorder="1" applyAlignment="1">
      <alignment wrapText="1"/>
    </xf>
    <xf numFmtId="0" fontId="9" fillId="0" borderId="9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4" fontId="12" fillId="0" borderId="9" xfId="2" applyNumberFormat="1" applyFont="1" applyBorder="1" applyAlignment="1">
      <alignment vertical="center"/>
    </xf>
    <xf numFmtId="167" fontId="9" fillId="0" borderId="10" xfId="1" applyNumberFormat="1" applyFont="1" applyBorder="1" applyAlignment="1">
      <alignment vertical="center"/>
    </xf>
    <xf numFmtId="167" fontId="9" fillId="0" borderId="0" xfId="1" applyNumberFormat="1" applyFont="1" applyBorder="1" applyAlignment="1">
      <alignment vertical="center"/>
    </xf>
    <xf numFmtId="167" fontId="9" fillId="0" borderId="11" xfId="1" applyNumberFormat="1" applyFont="1" applyBorder="1" applyAlignment="1">
      <alignment vertical="center"/>
    </xf>
    <xf numFmtId="164" fontId="12" fillId="0" borderId="11" xfId="2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left" vertical="center" wrapText="1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7" fontId="0" fillId="0" borderId="0" xfId="1" applyNumberFormat="1" applyFont="1" applyBorder="1"/>
    <xf numFmtId="3" fontId="0" fillId="0" borderId="11" xfId="0" applyNumberFormat="1" applyBorder="1"/>
    <xf numFmtId="0" fontId="13" fillId="0" borderId="9" xfId="0" applyFont="1" applyBorder="1"/>
    <xf numFmtId="0" fontId="4" fillId="6" borderId="12" xfId="0" applyFont="1" applyFill="1" applyBorder="1"/>
    <xf numFmtId="3" fontId="0" fillId="6" borderId="13" xfId="0" applyNumberFormat="1" applyFill="1" applyBorder="1"/>
    <xf numFmtId="3" fontId="13" fillId="6" borderId="14" xfId="0" applyNumberFormat="1" applyFont="1" applyFill="1" applyBorder="1"/>
    <xf numFmtId="3" fontId="4" fillId="6" borderId="14" xfId="0" applyNumberFormat="1" applyFont="1" applyFill="1" applyBorder="1"/>
    <xf numFmtId="164" fontId="10" fillId="6" borderId="12" xfId="2" applyNumberFormat="1" applyFont="1" applyFill="1" applyBorder="1"/>
    <xf numFmtId="3" fontId="4" fillId="6" borderId="15" xfId="0" applyNumberFormat="1" applyFont="1" applyFill="1" applyBorder="1"/>
    <xf numFmtId="3" fontId="0" fillId="0" borderId="16" xfId="0" applyNumberFormat="1" applyBorder="1"/>
    <xf numFmtId="3" fontId="3" fillId="0" borderId="0" xfId="0" applyNumberFormat="1" applyFont="1"/>
    <xf numFmtId="3" fontId="13" fillId="0" borderId="10" xfId="0" applyNumberFormat="1" applyFont="1" applyBorder="1"/>
    <xf numFmtId="3" fontId="13" fillId="0" borderId="0" xfId="0" applyNumberFormat="1" applyFont="1"/>
    <xf numFmtId="3" fontId="13" fillId="0" borderId="11" xfId="0" applyNumberFormat="1" applyFont="1" applyBorder="1"/>
    <xf numFmtId="0" fontId="13" fillId="0" borderId="0" xfId="0" applyFont="1"/>
    <xf numFmtId="4" fontId="13" fillId="0" borderId="10" xfId="0" applyNumberFormat="1" applyFont="1" applyBorder="1"/>
    <xf numFmtId="4" fontId="13" fillId="0" borderId="0" xfId="0" applyNumberFormat="1" applyFont="1"/>
    <xf numFmtId="167" fontId="14" fillId="0" borderId="11" xfId="1" applyNumberFormat="1" applyFont="1" applyFill="1" applyBorder="1" applyProtection="1"/>
    <xf numFmtId="43" fontId="13" fillId="0" borderId="10" xfId="1" applyFont="1" applyBorder="1"/>
    <xf numFmtId="43" fontId="13" fillId="0" borderId="0" xfId="1" applyFont="1" applyBorder="1"/>
    <xf numFmtId="167" fontId="13" fillId="0" borderId="11" xfId="1" applyNumberFormat="1" applyFont="1" applyBorder="1"/>
    <xf numFmtId="164" fontId="15" fillId="0" borderId="11" xfId="2" applyNumberFormat="1" applyFont="1" applyBorder="1"/>
    <xf numFmtId="0" fontId="16" fillId="0" borderId="9" xfId="0" applyFont="1" applyBorder="1"/>
    <xf numFmtId="3" fontId="16" fillId="0" borderId="10" xfId="0" applyNumberFormat="1" applyFont="1" applyBorder="1"/>
    <xf numFmtId="164" fontId="16" fillId="0" borderId="0" xfId="2" applyNumberFormat="1" applyFont="1" applyBorder="1"/>
    <xf numFmtId="3" fontId="16" fillId="0" borderId="0" xfId="0" applyNumberFormat="1" applyFont="1"/>
    <xf numFmtId="3" fontId="0" fillId="0" borderId="9" xfId="0" applyNumberFormat="1" applyBorder="1"/>
    <xf numFmtId="3" fontId="17" fillId="0" borderId="0" xfId="0" applyNumberFormat="1" applyFont="1"/>
    <xf numFmtId="0" fontId="2" fillId="7" borderId="12" xfId="0" applyFont="1" applyFill="1" applyBorder="1"/>
    <xf numFmtId="3" fontId="5" fillId="7" borderId="13" xfId="0" applyNumberFormat="1" applyFont="1" applyFill="1" applyBorder="1"/>
    <xf numFmtId="3" fontId="18" fillId="7" borderId="14" xfId="0" applyNumberFormat="1" applyFont="1" applyFill="1" applyBorder="1"/>
    <xf numFmtId="3" fontId="2" fillId="7" borderId="14" xfId="0" applyNumberFormat="1" applyFont="1" applyFill="1" applyBorder="1"/>
    <xf numFmtId="164" fontId="19" fillId="7" borderId="12" xfId="2" applyNumberFormat="1" applyFont="1" applyFill="1" applyBorder="1"/>
    <xf numFmtId="3" fontId="2" fillId="7" borderId="15" xfId="0" applyNumberFormat="1" applyFont="1" applyFill="1" applyBorder="1"/>
    <xf numFmtId="0" fontId="11" fillId="0" borderId="9" xfId="4" applyFont="1" applyBorder="1" applyAlignment="1">
      <alignment wrapText="1"/>
    </xf>
    <xf numFmtId="10" fontId="7" fillId="0" borderId="9" xfId="2" applyNumberFormat="1" applyFont="1" applyBorder="1"/>
    <xf numFmtId="10" fontId="7" fillId="0" borderId="11" xfId="2" applyNumberFormat="1" applyFont="1" applyBorder="1"/>
    <xf numFmtId="3" fontId="3" fillId="0" borderId="11" xfId="0" applyNumberFormat="1" applyFont="1" applyBorder="1"/>
    <xf numFmtId="0" fontId="2" fillId="7" borderId="17" xfId="0" applyFont="1" applyFill="1" applyBorder="1"/>
    <xf numFmtId="3" fontId="5" fillId="7" borderId="18" xfId="0" applyNumberFormat="1" applyFont="1" applyFill="1" applyBorder="1"/>
    <xf numFmtId="4" fontId="18" fillId="7" borderId="19" xfId="0" applyNumberFormat="1" applyFont="1" applyFill="1" applyBorder="1"/>
    <xf numFmtId="3" fontId="2" fillId="7" borderId="19" xfId="0" applyNumberFormat="1" applyFont="1" applyFill="1" applyBorder="1"/>
    <xf numFmtId="164" fontId="19" fillId="7" borderId="17" xfId="2" applyNumberFormat="1" applyFont="1" applyFill="1" applyBorder="1"/>
    <xf numFmtId="3" fontId="2" fillId="7" borderId="20" xfId="0" applyNumberFormat="1" applyFont="1" applyFill="1" applyBorder="1"/>
    <xf numFmtId="0" fontId="11" fillId="0" borderId="6" xfId="4" applyFont="1" applyBorder="1" applyAlignment="1">
      <alignment wrapText="1"/>
    </xf>
    <xf numFmtId="0" fontId="4" fillId="0" borderId="6" xfId="4" applyFont="1" applyBorder="1" applyAlignment="1">
      <alignment wrapText="1"/>
    </xf>
    <xf numFmtId="0" fontId="4" fillId="0" borderId="7" xfId="4" applyFont="1" applyBorder="1" applyAlignment="1">
      <alignment wrapText="1"/>
    </xf>
    <xf numFmtId="167" fontId="4" fillId="0" borderId="7" xfId="3" applyNumberFormat="1" applyFont="1" applyFill="1" applyBorder="1" applyAlignment="1">
      <alignment wrapText="1"/>
    </xf>
    <xf numFmtId="164" fontId="10" fillId="0" borderId="5" xfId="2" applyNumberFormat="1" applyFont="1" applyFill="1" applyBorder="1" applyAlignment="1">
      <alignment wrapText="1"/>
    </xf>
    <xf numFmtId="167" fontId="4" fillId="0" borderId="8" xfId="3" applyNumberFormat="1" applyFont="1" applyFill="1" applyBorder="1" applyAlignment="1">
      <alignment wrapText="1"/>
    </xf>
    <xf numFmtId="3" fontId="0" fillId="0" borderId="8" xfId="0" applyNumberFormat="1" applyBorder="1"/>
    <xf numFmtId="0" fontId="9" fillId="0" borderId="10" xfId="4" applyBorder="1" applyAlignment="1">
      <alignment wrapText="1"/>
    </xf>
    <xf numFmtId="0" fontId="9" fillId="0" borderId="10" xfId="4" applyBorder="1"/>
    <xf numFmtId="0" fontId="9" fillId="0" borderId="0" xfId="4"/>
    <xf numFmtId="167" fontId="9" fillId="0" borderId="0" xfId="1" applyNumberFormat="1" applyFont="1" applyFill="1" applyBorder="1" applyProtection="1"/>
    <xf numFmtId="43" fontId="0" fillId="0" borderId="10" xfId="1" applyFont="1" applyBorder="1"/>
    <xf numFmtId="2" fontId="9" fillId="0" borderId="0" xfId="4" applyNumberFormat="1"/>
    <xf numFmtId="3" fontId="0" fillId="0" borderId="11" xfId="0" applyNumberFormat="1" applyBorder="1" applyAlignment="1">
      <alignment vertical="center" wrapText="1"/>
    </xf>
    <xf numFmtId="0" fontId="9" fillId="0" borderId="10" xfId="4" applyBorder="1" applyAlignment="1">
      <alignment vertical="center" wrapText="1"/>
    </xf>
    <xf numFmtId="0" fontId="9" fillId="0" borderId="10" xfId="4" applyBorder="1" applyAlignment="1">
      <alignment vertical="center"/>
    </xf>
    <xf numFmtId="0" fontId="9" fillId="0" borderId="0" xfId="4" applyAlignment="1">
      <alignment vertical="center"/>
    </xf>
    <xf numFmtId="167" fontId="9" fillId="0" borderId="11" xfId="1" applyNumberFormat="1" applyFont="1" applyFill="1" applyBorder="1" applyAlignment="1" applyProtection="1">
      <alignment vertical="center"/>
    </xf>
    <xf numFmtId="164" fontId="7" fillId="0" borderId="9" xfId="2" applyNumberFormat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167" fontId="0" fillId="0" borderId="11" xfId="1" applyNumberFormat="1" applyFont="1" applyBorder="1" applyAlignment="1">
      <alignment vertical="center"/>
    </xf>
    <xf numFmtId="164" fontId="7" fillId="0" borderId="11" xfId="2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0" fontId="9" fillId="0" borderId="0" xfId="4" applyAlignment="1">
      <alignment wrapText="1"/>
    </xf>
    <xf numFmtId="167" fontId="1" fillId="0" borderId="0" xfId="1" applyNumberFormat="1" applyFont="1" applyFill="1" applyBorder="1" applyAlignment="1">
      <alignment wrapText="1"/>
    </xf>
    <xf numFmtId="0" fontId="14" fillId="0" borderId="10" xfId="4" applyFont="1" applyBorder="1" applyAlignment="1">
      <alignment wrapText="1"/>
    </xf>
    <xf numFmtId="0" fontId="14" fillId="0" borderId="10" xfId="4" applyFont="1" applyBorder="1"/>
    <xf numFmtId="0" fontId="14" fillId="0" borderId="0" xfId="4" applyFont="1"/>
    <xf numFmtId="167" fontId="14" fillId="0" borderId="0" xfId="1" applyNumberFormat="1" applyFont="1" applyFill="1" applyBorder="1" applyAlignment="1"/>
    <xf numFmtId="43" fontId="9" fillId="0" borderId="10" xfId="1" applyFont="1" applyBorder="1"/>
    <xf numFmtId="43" fontId="9" fillId="0" borderId="0" xfId="1" applyFont="1" applyBorder="1"/>
    <xf numFmtId="167" fontId="9" fillId="0" borderId="11" xfId="1" applyNumberFormat="1" applyFont="1" applyBorder="1"/>
    <xf numFmtId="164" fontId="12" fillId="0" borderId="11" xfId="2" applyNumberFormat="1" applyFont="1" applyBorder="1"/>
    <xf numFmtId="3" fontId="14" fillId="0" borderId="11" xfId="0" applyNumberFormat="1" applyFont="1" applyBorder="1"/>
    <xf numFmtId="3" fontId="14" fillId="0" borderId="0" xfId="0" applyNumberFormat="1" applyFont="1"/>
    <xf numFmtId="0" fontId="14" fillId="0" borderId="0" xfId="0" applyFont="1"/>
    <xf numFmtId="0" fontId="14" fillId="0" borderId="21" xfId="4" applyFont="1" applyBorder="1" applyAlignment="1">
      <alignment wrapText="1"/>
    </xf>
    <xf numFmtId="164" fontId="16" fillId="0" borderId="22" xfId="2" applyNumberFormat="1" applyFont="1" applyFill="1" applyBorder="1" applyAlignment="1">
      <alignment wrapText="1"/>
    </xf>
    <xf numFmtId="0" fontId="9" fillId="0" borderId="21" xfId="4" applyBorder="1" applyAlignment="1">
      <alignment wrapText="1"/>
    </xf>
    <xf numFmtId="0" fontId="9" fillId="0" borderId="22" xfId="4" applyBorder="1" applyAlignment="1">
      <alignment wrapText="1"/>
    </xf>
    <xf numFmtId="164" fontId="7" fillId="0" borderId="23" xfId="2" applyNumberFormat="1" applyFont="1" applyFill="1" applyBorder="1" applyAlignment="1">
      <alignment wrapText="1"/>
    </xf>
    <xf numFmtId="0" fontId="14" fillId="0" borderId="22" xfId="4" applyFont="1" applyBorder="1" applyAlignment="1">
      <alignment wrapText="1"/>
    </xf>
    <xf numFmtId="167" fontId="13" fillId="0" borderId="24" xfId="3" applyNumberFormat="1" applyFont="1" applyFill="1" applyBorder="1" applyAlignment="1">
      <alignment wrapText="1"/>
    </xf>
    <xf numFmtId="164" fontId="15" fillId="0" borderId="23" xfId="2" applyNumberFormat="1" applyFont="1" applyFill="1" applyBorder="1" applyAlignment="1">
      <alignment wrapText="1"/>
    </xf>
    <xf numFmtId="0" fontId="2" fillId="7" borderId="13" xfId="3" applyNumberFormat="1" applyFont="1" applyFill="1" applyBorder="1" applyAlignment="1">
      <alignment horizontal="left" wrapText="1"/>
    </xf>
    <xf numFmtId="0" fontId="2" fillId="7" borderId="25" xfId="3" applyNumberFormat="1" applyFont="1" applyFill="1" applyBorder="1" applyAlignment="1">
      <alignment horizontal="left" wrapText="1"/>
    </xf>
    <xf numFmtId="0" fontId="2" fillId="7" borderId="26" xfId="3" applyNumberFormat="1" applyFont="1" applyFill="1" applyBorder="1" applyAlignment="1">
      <alignment horizontal="left" wrapText="1"/>
    </xf>
    <xf numFmtId="3" fontId="2" fillId="7" borderId="26" xfId="3" applyNumberFormat="1" applyFont="1" applyFill="1" applyBorder="1" applyAlignment="1">
      <alignment vertical="center"/>
    </xf>
    <xf numFmtId="164" fontId="19" fillId="7" borderId="27" xfId="2" applyNumberFormat="1" applyFont="1" applyFill="1" applyBorder="1" applyAlignment="1">
      <alignment vertical="center"/>
    </xf>
    <xf numFmtId="0" fontId="2" fillId="7" borderId="25" xfId="3" applyNumberFormat="1" applyFont="1" applyFill="1" applyBorder="1" applyAlignment="1">
      <alignment horizontal="left" vertical="center" wrapText="1"/>
    </xf>
    <xf numFmtId="0" fontId="2" fillId="7" borderId="26" xfId="3" applyNumberFormat="1" applyFont="1" applyFill="1" applyBorder="1" applyAlignment="1">
      <alignment horizontal="left" vertical="center" wrapText="1"/>
    </xf>
    <xf numFmtId="3" fontId="2" fillId="7" borderId="16" xfId="3" applyNumberFormat="1" applyFont="1" applyFill="1" applyBorder="1" applyAlignment="1">
      <alignment vertical="center"/>
    </xf>
    <xf numFmtId="0" fontId="0" fillId="0" borderId="16" xfId="0" applyBorder="1"/>
    <xf numFmtId="3" fontId="11" fillId="0" borderId="5" xfId="0" applyNumberFormat="1" applyFont="1" applyBorder="1"/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/>
    <xf numFmtId="3" fontId="11" fillId="0" borderId="7" xfId="0" applyNumberFormat="1" applyFont="1" applyBorder="1"/>
    <xf numFmtId="164" fontId="20" fillId="0" borderId="5" xfId="2" applyNumberFormat="1" applyFont="1" applyFill="1" applyBorder="1"/>
    <xf numFmtId="4" fontId="9" fillId="0" borderId="10" xfId="0" applyNumberFormat="1" applyFont="1" applyBorder="1"/>
    <xf numFmtId="4" fontId="9" fillId="0" borderId="0" xfId="0" applyNumberFormat="1" applyFont="1"/>
    <xf numFmtId="167" fontId="9" fillId="0" borderId="11" xfId="1" applyNumberFormat="1" applyFont="1" applyFill="1" applyBorder="1" applyProtection="1"/>
    <xf numFmtId="3" fontId="12" fillId="0" borderId="9" xfId="0" applyNumberFormat="1" applyFont="1" applyBorder="1" applyAlignment="1">
      <alignment vertical="center" wrapText="1"/>
    </xf>
    <xf numFmtId="3" fontId="9" fillId="0" borderId="11" xfId="0" applyNumberFormat="1" applyFont="1" applyBorder="1"/>
    <xf numFmtId="167" fontId="9" fillId="0" borderId="10" xfId="1" applyNumberFormat="1" applyFont="1" applyFill="1" applyBorder="1" applyProtection="1"/>
    <xf numFmtId="3" fontId="12" fillId="0" borderId="9" xfId="0" applyNumberFormat="1" applyFont="1" applyBorder="1" applyAlignment="1">
      <alignment wrapText="1"/>
    </xf>
    <xf numFmtId="0" fontId="16" fillId="0" borderId="23" xfId="0" applyFont="1" applyBorder="1"/>
    <xf numFmtId="3" fontId="4" fillId="0" borderId="21" xfId="0" applyNumberFormat="1" applyFont="1" applyBorder="1"/>
    <xf numFmtId="164" fontId="16" fillId="0" borderId="24" xfId="2" applyNumberFormat="1" applyFont="1" applyFill="1" applyBorder="1"/>
    <xf numFmtId="3" fontId="4" fillId="0" borderId="22" xfId="0" applyNumberFormat="1" applyFont="1" applyBorder="1"/>
    <xf numFmtId="164" fontId="16" fillId="0" borderId="22" xfId="2" applyNumberFormat="1" applyFont="1" applyFill="1" applyBorder="1"/>
    <xf numFmtId="164" fontId="10" fillId="0" borderId="23" xfId="2" applyNumberFormat="1" applyFont="1" applyFill="1" applyBorder="1"/>
    <xf numFmtId="3" fontId="4" fillId="0" borderId="24" xfId="0" applyNumberFormat="1" applyFont="1" applyBorder="1"/>
    <xf numFmtId="0" fontId="2" fillId="7" borderId="27" xfId="0" applyFont="1" applyFill="1" applyBorder="1"/>
    <xf numFmtId="3" fontId="2" fillId="7" borderId="25" xfId="0" applyNumberFormat="1" applyFont="1" applyFill="1" applyBorder="1"/>
    <xf numFmtId="3" fontId="2" fillId="7" borderId="26" xfId="0" applyNumberFormat="1" applyFont="1" applyFill="1" applyBorder="1"/>
    <xf numFmtId="3" fontId="2" fillId="7" borderId="16" xfId="0" applyNumberFormat="1" applyFont="1" applyFill="1" applyBorder="1"/>
    <xf numFmtId="164" fontId="19" fillId="7" borderId="27" xfId="2" applyNumberFormat="1" applyFont="1" applyFill="1" applyBorder="1"/>
    <xf numFmtId="43" fontId="0" fillId="0" borderId="11" xfId="1" applyFont="1" applyBorder="1"/>
    <xf numFmtId="3" fontId="0" fillId="0" borderId="11" xfId="0" applyNumberFormat="1" applyBorder="1" applyAlignment="1">
      <alignment wrapText="1"/>
    </xf>
    <xf numFmtId="0" fontId="22" fillId="6" borderId="4" xfId="0" applyFont="1" applyFill="1" applyBorder="1"/>
    <xf numFmtId="3" fontId="22" fillId="6" borderId="1" xfId="0" applyNumberFormat="1" applyFont="1" applyFill="1" applyBorder="1"/>
    <xf numFmtId="3" fontId="22" fillId="6" borderId="2" xfId="0" applyNumberFormat="1" applyFont="1" applyFill="1" applyBorder="1"/>
    <xf numFmtId="3" fontId="22" fillId="6" borderId="3" xfId="0" applyNumberFormat="1" applyFont="1" applyFill="1" applyBorder="1"/>
    <xf numFmtId="164" fontId="23" fillId="6" borderId="4" xfId="2" applyNumberFormat="1" applyFont="1" applyFill="1" applyBorder="1"/>
    <xf numFmtId="3" fontId="3" fillId="0" borderId="16" xfId="0" applyNumberFormat="1" applyFont="1" applyBorder="1"/>
    <xf numFmtId="0" fontId="3" fillId="0" borderId="0" xfId="0" applyFont="1"/>
    <xf numFmtId="0" fontId="2" fillId="7" borderId="4" xfId="0" applyFont="1" applyFill="1" applyBorder="1"/>
    <xf numFmtId="3" fontId="2" fillId="7" borderId="1" xfId="0" applyNumberFormat="1" applyFont="1" applyFill="1" applyBorder="1"/>
    <xf numFmtId="3" fontId="2" fillId="7" borderId="2" xfId="0" applyNumberFormat="1" applyFont="1" applyFill="1" applyBorder="1"/>
    <xf numFmtId="3" fontId="2" fillId="7" borderId="3" xfId="0" applyNumberFormat="1" applyFont="1" applyFill="1" applyBorder="1"/>
    <xf numFmtId="164" fontId="19" fillId="7" borderId="4" xfId="2" applyNumberFormat="1" applyFont="1" applyFill="1" applyBorder="1"/>
    <xf numFmtId="164" fontId="19" fillId="7" borderId="3" xfId="2" applyNumberFormat="1" applyFont="1" applyFill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7" fontId="0" fillId="0" borderId="0" xfId="1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4" borderId="1" xfId="3" applyFont="1" applyFill="1" applyBorder="1" applyAlignment="1">
      <alignment horizontal="center" vertical="center" wrapText="1"/>
    </xf>
    <xf numFmtId="165" fontId="4" fillId="4" borderId="2" xfId="3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5" fontId="4" fillId="4" borderId="3" xfId="3" applyFont="1" applyFill="1" applyBorder="1" applyAlignment="1">
      <alignment horizontal="center" vertical="center" wrapText="1"/>
    </xf>
  </cellXfs>
  <cellStyles count="5">
    <cellStyle name="Comma" xfId="1" builtinId="3"/>
    <cellStyle name="Comma 3" xfId="3" xr:uid="{8E7A8510-9DC7-476E-A30E-E632F83AD318}"/>
    <cellStyle name="Normal" xfId="0" builtinId="0"/>
    <cellStyle name="Normal 2 2" xfId="4" xr:uid="{F0315AF3-BBAF-478C-BA4E-E251544D896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15-16\Authority%20Proforma%20Tool%20(APT)\January%202015%20APT%20(20th%20Jan%20Deadline)\APT%20Submission%20(Jan%2015)\15.01.19%20-%20Factor%20comparison%202014-15%20to%202015-16%20(v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1"/>
      <sheetName val="Summar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8DC5-13B2-4A60-B011-43F049FF5B2A}">
  <sheetPr>
    <tabColor rgb="FF92D050"/>
    <pageSetUpPr fitToPage="1"/>
  </sheetPr>
  <dimension ref="A1:AA154"/>
  <sheetViews>
    <sheetView showGridLines="0" tabSelected="1" zoomScale="85" zoomScaleNormal="85" workbookViewId="0">
      <pane xSplit="1" ySplit="4" topLeftCell="F5" activePane="bottomRight" state="frozen"/>
      <selection pane="topRight" activeCell="B1" sqref="B1"/>
      <selection pane="bottomLeft" activeCell="A6" sqref="A6"/>
      <selection pane="bottomRight" activeCell="F35" sqref="F35"/>
    </sheetView>
  </sheetViews>
  <sheetFormatPr defaultColWidth="9.140625" defaultRowHeight="12.75" x14ac:dyDescent="0.2"/>
  <cols>
    <col min="1" max="1" width="44.85546875" customWidth="1"/>
    <col min="2" max="2" width="10.140625" bestFit="1" customWidth="1"/>
    <col min="3" max="3" width="10.7109375" customWidth="1"/>
    <col min="4" max="4" width="13.7109375" bestFit="1" customWidth="1"/>
    <col min="5" max="5" width="10.140625" bestFit="1" customWidth="1"/>
    <col min="6" max="6" width="10.7109375" customWidth="1"/>
    <col min="7" max="7" width="13.7109375" bestFit="1" customWidth="1"/>
    <col min="8" max="8" width="10.140625" bestFit="1" customWidth="1"/>
    <col min="9" max="9" width="11.140625" customWidth="1"/>
    <col min="10" max="10" width="13.7109375" bestFit="1" customWidth="1"/>
    <col min="11" max="11" width="9.140625" style="3" customWidth="1"/>
    <col min="12" max="12" width="10.140625" customWidth="1"/>
    <col min="13" max="13" width="12.42578125" customWidth="1"/>
    <col min="14" max="14" width="13.7109375" customWidth="1"/>
    <col min="15" max="15" width="10.140625" customWidth="1"/>
    <col min="16" max="16" width="11.42578125" customWidth="1"/>
    <col min="17" max="17" width="13.7109375" customWidth="1"/>
    <col min="18" max="18" width="9.140625" style="3" customWidth="1"/>
    <col min="19" max="19" width="10.140625" customWidth="1"/>
    <col min="20" max="21" width="13.85546875" customWidth="1"/>
    <col min="22" max="22" width="8.7109375" style="3" customWidth="1"/>
    <col min="23" max="23" width="41.85546875" hidden="1" customWidth="1"/>
    <col min="24" max="24" width="10.140625" bestFit="1" customWidth="1"/>
    <col min="26" max="27" width="10.28515625" bestFit="1" customWidth="1"/>
  </cols>
  <sheetData>
    <row r="1" spans="1:27" ht="20.25" x14ac:dyDescent="0.3">
      <c r="A1" s="1" t="s">
        <v>0</v>
      </c>
      <c r="D1" s="2"/>
      <c r="G1" s="2"/>
      <c r="J1" s="2"/>
      <c r="N1" s="2"/>
      <c r="V1" s="4" t="s">
        <v>1</v>
      </c>
    </row>
    <row r="2" spans="1:27" ht="26.25" thickBot="1" x14ac:dyDescent="0.25">
      <c r="A2" s="5" t="s">
        <v>2</v>
      </c>
      <c r="D2" s="2"/>
      <c r="G2" s="2"/>
      <c r="J2" s="2"/>
      <c r="N2" s="2"/>
    </row>
    <row r="3" spans="1:27" ht="69.75" customHeight="1" thickBot="1" x14ac:dyDescent="0.25">
      <c r="A3" s="6" t="s">
        <v>3</v>
      </c>
      <c r="B3" s="191" t="s">
        <v>4</v>
      </c>
      <c r="C3" s="192"/>
      <c r="D3" s="193"/>
      <c r="E3" s="194" t="s">
        <v>5</v>
      </c>
      <c r="F3" s="195"/>
      <c r="G3" s="196"/>
      <c r="H3" s="197" t="s">
        <v>6</v>
      </c>
      <c r="I3" s="198"/>
      <c r="J3" s="198"/>
      <c r="K3" s="7" t="s">
        <v>7</v>
      </c>
      <c r="L3" s="199" t="s">
        <v>8</v>
      </c>
      <c r="M3" s="200"/>
      <c r="N3" s="201"/>
      <c r="O3" s="197" t="s">
        <v>9</v>
      </c>
      <c r="P3" s="198"/>
      <c r="Q3" s="202"/>
      <c r="R3" s="8" t="s">
        <v>7</v>
      </c>
      <c r="S3" s="197" t="s">
        <v>10</v>
      </c>
      <c r="T3" s="198"/>
      <c r="U3" s="202"/>
      <c r="V3" s="8" t="s">
        <v>7</v>
      </c>
      <c r="W3" s="9" t="s">
        <v>11</v>
      </c>
    </row>
    <row r="4" spans="1:27" ht="23.25" customHeight="1" thickBot="1" x14ac:dyDescent="0.25">
      <c r="A4" s="10"/>
      <c r="B4" s="11" t="s">
        <v>12</v>
      </c>
      <c r="C4" s="12" t="s">
        <v>13</v>
      </c>
      <c r="D4" s="13" t="s">
        <v>14</v>
      </c>
      <c r="E4" s="11" t="s">
        <v>12</v>
      </c>
      <c r="F4" s="12" t="s">
        <v>13</v>
      </c>
      <c r="G4" s="13" t="s">
        <v>14</v>
      </c>
      <c r="H4" s="11" t="s">
        <v>12</v>
      </c>
      <c r="I4" s="12" t="s">
        <v>13</v>
      </c>
      <c r="J4" s="14" t="s">
        <v>14</v>
      </c>
      <c r="K4" s="15"/>
      <c r="L4" s="11" t="s">
        <v>12</v>
      </c>
      <c r="M4" s="12" t="s">
        <v>13</v>
      </c>
      <c r="N4" s="13" t="s">
        <v>14</v>
      </c>
      <c r="O4" s="11" t="s">
        <v>12</v>
      </c>
      <c r="P4" s="12" t="s">
        <v>13</v>
      </c>
      <c r="Q4" s="13" t="s">
        <v>14</v>
      </c>
      <c r="R4" s="16"/>
      <c r="S4" s="11" t="s">
        <v>12</v>
      </c>
      <c r="T4" s="12" t="s">
        <v>13</v>
      </c>
      <c r="U4" s="13" t="s">
        <v>14</v>
      </c>
      <c r="V4" s="17"/>
      <c r="W4" s="18"/>
    </row>
    <row r="5" spans="1:27" s="27" customFormat="1" x14ac:dyDescent="0.2">
      <c r="A5" s="19" t="s">
        <v>15</v>
      </c>
      <c r="B5" s="20"/>
      <c r="C5" s="21"/>
      <c r="D5" s="22" t="s">
        <v>16</v>
      </c>
      <c r="E5" s="20"/>
      <c r="F5" s="21"/>
      <c r="G5" s="22" t="s">
        <v>16</v>
      </c>
      <c r="H5" s="20"/>
      <c r="I5" s="21"/>
      <c r="J5" s="22" t="s">
        <v>16</v>
      </c>
      <c r="K5" s="23"/>
      <c r="L5" s="20"/>
      <c r="M5" s="21"/>
      <c r="N5" s="22" t="s">
        <v>16</v>
      </c>
      <c r="O5" s="20"/>
      <c r="P5" s="21"/>
      <c r="Q5" s="24" t="s">
        <v>16</v>
      </c>
      <c r="R5" s="25"/>
      <c r="S5" s="20"/>
      <c r="T5" s="21"/>
      <c r="U5" s="24" t="s">
        <v>16</v>
      </c>
      <c r="V5" s="25"/>
      <c r="W5" s="26"/>
    </row>
    <row r="6" spans="1:27" x14ac:dyDescent="0.2">
      <c r="A6" s="28" t="s">
        <v>17</v>
      </c>
      <c r="B6" s="29">
        <v>12124</v>
      </c>
      <c r="C6" s="30">
        <v>6565.9652339800696</v>
      </c>
      <c r="D6" s="2">
        <f>B6*C6</f>
        <v>79605762.496774361</v>
      </c>
      <c r="E6" s="29">
        <v>12383</v>
      </c>
      <c r="F6" s="30">
        <v>6565.9652339800696</v>
      </c>
      <c r="G6" s="2">
        <f>E6*F6</f>
        <v>81306347.492375195</v>
      </c>
      <c r="H6" s="29">
        <f>B6-E6</f>
        <v>-259</v>
      </c>
      <c r="I6" s="30">
        <f t="shared" ref="I6:J9" si="0">C6-F6</f>
        <v>0</v>
      </c>
      <c r="J6" s="2">
        <f t="shared" si="0"/>
        <v>-1700584.9956008345</v>
      </c>
      <c r="K6" s="31">
        <f t="shared" ref="K6:K9" si="1">IFERROR(J6/G6,0)</f>
        <v>-2.0915771622385487E-2</v>
      </c>
      <c r="L6" s="29">
        <v>12383</v>
      </c>
      <c r="M6" s="30">
        <v>6220.22</v>
      </c>
      <c r="N6" s="2">
        <f>L6*M6</f>
        <v>77024984.260000005</v>
      </c>
      <c r="O6" s="32">
        <f t="shared" ref="O6:Q7" si="2">E6-L6</f>
        <v>0</v>
      </c>
      <c r="P6" s="33">
        <f t="shared" si="2"/>
        <v>345.74523398006932</v>
      </c>
      <c r="Q6" s="34">
        <f t="shared" si="2"/>
        <v>4281363.2323751897</v>
      </c>
      <c r="R6" s="35">
        <f t="shared" ref="R6:R9" si="3">IFERROR(Q6/N6,0)</f>
        <v>5.5584084482553447E-2</v>
      </c>
      <c r="S6" s="32">
        <f>B6-L6</f>
        <v>-259</v>
      </c>
      <c r="T6" s="33">
        <f t="shared" ref="T6:U7" si="4">C6-M6</f>
        <v>345.74523398006932</v>
      </c>
      <c r="U6" s="34">
        <f t="shared" si="4"/>
        <v>2580778.2367743552</v>
      </c>
      <c r="V6" s="35">
        <f>IFERROR(U6/N6,0)</f>
        <v>3.3505728843291491E-2</v>
      </c>
      <c r="W6" s="36"/>
      <c r="X6" s="2"/>
      <c r="Y6" s="2"/>
      <c r="Z6" s="2"/>
      <c r="AA6" s="2"/>
    </row>
    <row r="7" spans="1:27" x14ac:dyDescent="0.2">
      <c r="A7" s="28" t="s">
        <v>18</v>
      </c>
      <c r="B7" s="29">
        <f>5854+813+624</f>
        <v>7291</v>
      </c>
      <c r="C7" s="30">
        <v>8706.1520551809608</v>
      </c>
      <c r="D7" s="2">
        <f>B7*C7</f>
        <v>63476554.634324387</v>
      </c>
      <c r="E7" s="29">
        <v>7422</v>
      </c>
      <c r="F7" s="30">
        <v>8706.1520551809608</v>
      </c>
      <c r="G7" s="2">
        <f>E7*F7</f>
        <v>64617060.553553089</v>
      </c>
      <c r="H7" s="29">
        <f>B7-E7</f>
        <v>-131</v>
      </c>
      <c r="I7" s="30">
        <f t="shared" si="0"/>
        <v>0</v>
      </c>
      <c r="J7" s="2">
        <f t="shared" si="0"/>
        <v>-1140505.9192287028</v>
      </c>
      <c r="K7" s="31">
        <f t="shared" si="1"/>
        <v>-1.7650229048773867E-2</v>
      </c>
      <c r="L7" s="29">
        <v>7422</v>
      </c>
      <c r="M7" s="30">
        <v>8230.2900000000009</v>
      </c>
      <c r="N7" s="2">
        <f>L7*M7</f>
        <v>61085212.38000001</v>
      </c>
      <c r="O7" s="32">
        <f t="shared" si="2"/>
        <v>0</v>
      </c>
      <c r="P7" s="33">
        <f t="shared" si="2"/>
        <v>475.86205518095994</v>
      </c>
      <c r="Q7" s="34">
        <f t="shared" si="2"/>
        <v>3531848.1735530794</v>
      </c>
      <c r="R7" s="35">
        <f t="shared" si="3"/>
        <v>5.7818382484816348E-2</v>
      </c>
      <c r="S7" s="32">
        <f t="shared" ref="S7" si="5">B7-L7</f>
        <v>-131</v>
      </c>
      <c r="T7" s="33">
        <f t="shared" si="4"/>
        <v>475.86205518095994</v>
      </c>
      <c r="U7" s="34">
        <f t="shared" si="4"/>
        <v>2391342.2543243766</v>
      </c>
      <c r="V7" s="35">
        <f>IFERROR(U7/N7,0)</f>
        <v>3.914764574195586E-2</v>
      </c>
      <c r="W7" s="36"/>
      <c r="X7" s="2"/>
      <c r="Y7" s="2"/>
      <c r="Z7" s="2"/>
      <c r="AA7" s="2"/>
    </row>
    <row r="8" spans="1:27" s="47" customFormat="1" x14ac:dyDescent="0.2">
      <c r="A8" s="37" t="s">
        <v>19</v>
      </c>
      <c r="B8" s="38"/>
      <c r="C8" s="39"/>
      <c r="D8" s="39"/>
      <c r="E8" s="38"/>
      <c r="F8" s="39"/>
      <c r="G8" s="39"/>
      <c r="H8" s="38"/>
      <c r="I8" s="39"/>
      <c r="J8" s="2">
        <f t="shared" si="0"/>
        <v>0</v>
      </c>
      <c r="K8" s="40">
        <f t="shared" si="1"/>
        <v>0</v>
      </c>
      <c r="L8" s="38"/>
      <c r="M8" s="39"/>
      <c r="N8" s="39">
        <v>389632</v>
      </c>
      <c r="O8" s="41"/>
      <c r="P8" s="42"/>
      <c r="Q8" s="43">
        <f>D8-N8</f>
        <v>-389632</v>
      </c>
      <c r="R8" s="44">
        <f t="shared" si="3"/>
        <v>-1</v>
      </c>
      <c r="S8" s="41"/>
      <c r="T8" s="42"/>
      <c r="U8" s="43">
        <f>D8-N8</f>
        <v>-389632</v>
      </c>
      <c r="V8" s="44">
        <f>IFERROR(U8/N8,0)</f>
        <v>-1</v>
      </c>
      <c r="W8" s="45"/>
      <c r="X8" s="39"/>
      <c r="Y8" s="39"/>
      <c r="Z8" s="46"/>
      <c r="AA8" s="46"/>
    </row>
    <row r="9" spans="1:27" x14ac:dyDescent="0.2">
      <c r="A9" s="28" t="s">
        <v>20</v>
      </c>
      <c r="B9" s="29"/>
      <c r="C9" s="2"/>
      <c r="D9" s="2">
        <v>5208372.1958345799</v>
      </c>
      <c r="E9" s="29"/>
      <c r="F9" s="2"/>
      <c r="G9" s="2">
        <v>5208372.1958345799</v>
      </c>
      <c r="H9" s="29"/>
      <c r="I9" s="2"/>
      <c r="J9" s="2">
        <f t="shared" si="0"/>
        <v>0</v>
      </c>
      <c r="K9" s="31">
        <f t="shared" si="1"/>
        <v>0</v>
      </c>
      <c r="L9" s="29"/>
      <c r="M9" s="2"/>
      <c r="N9" s="2">
        <v>5236225</v>
      </c>
      <c r="O9" s="32"/>
      <c r="P9" s="48"/>
      <c r="Q9" s="34">
        <f>G9-N9</f>
        <v>-27852.804165420122</v>
      </c>
      <c r="R9" s="35">
        <f t="shared" si="3"/>
        <v>-5.3192527375007992E-3</v>
      </c>
      <c r="S9" s="32"/>
      <c r="T9" s="48"/>
      <c r="U9" s="34">
        <f>D9-N9</f>
        <v>-27852.804165420122</v>
      </c>
      <c r="V9" s="35">
        <f>IFERROR(U9/N9,0)</f>
        <v>-5.3192527375007992E-3</v>
      </c>
      <c r="W9" s="49"/>
      <c r="X9" s="2"/>
      <c r="Y9" s="2"/>
      <c r="Z9" s="2"/>
      <c r="AA9" s="2"/>
    </row>
    <row r="10" spans="1:27" x14ac:dyDescent="0.2">
      <c r="A10" s="50" t="s">
        <v>21</v>
      </c>
      <c r="B10" s="29"/>
      <c r="C10" s="30"/>
      <c r="D10" s="2"/>
      <c r="E10" s="29"/>
      <c r="F10" s="30"/>
      <c r="G10" s="2"/>
      <c r="H10" s="29"/>
      <c r="I10" s="30"/>
      <c r="J10" s="2"/>
      <c r="K10" s="31"/>
      <c r="L10" s="29"/>
      <c r="M10" s="30"/>
      <c r="N10" s="2"/>
      <c r="O10" s="32"/>
      <c r="P10" s="48"/>
      <c r="Q10" s="34"/>
      <c r="R10" s="35"/>
      <c r="S10" s="32"/>
      <c r="T10" s="48"/>
      <c r="U10" s="34"/>
      <c r="V10" s="35"/>
      <c r="W10" s="49"/>
      <c r="X10" s="2"/>
      <c r="Y10" s="2"/>
      <c r="Z10" s="2"/>
      <c r="AA10" s="2"/>
    </row>
    <row r="11" spans="1:27" x14ac:dyDescent="0.2">
      <c r="A11" s="28"/>
      <c r="B11" s="29"/>
      <c r="C11" s="2"/>
      <c r="D11" s="2"/>
      <c r="E11" s="29"/>
      <c r="F11" s="2"/>
      <c r="G11" s="2"/>
      <c r="H11" s="29"/>
      <c r="I11" s="2"/>
      <c r="J11" s="2"/>
      <c r="K11" s="31"/>
      <c r="L11" s="29"/>
      <c r="M11" s="2"/>
      <c r="N11" s="2"/>
      <c r="O11" s="32"/>
      <c r="P11" s="48"/>
      <c r="Q11" s="34"/>
      <c r="R11" s="35"/>
      <c r="S11" s="32"/>
      <c r="T11" s="48"/>
      <c r="U11" s="34"/>
      <c r="V11" s="35"/>
      <c r="W11" s="49"/>
      <c r="X11" s="2"/>
      <c r="Y11" s="2"/>
      <c r="Z11" s="2"/>
      <c r="AA11" s="2"/>
    </row>
    <row r="12" spans="1:27" ht="13.5" thickBot="1" x14ac:dyDescent="0.25">
      <c r="A12" s="51" t="s">
        <v>22</v>
      </c>
      <c r="B12" s="52">
        <f>SUM(B6:B11)</f>
        <v>19415</v>
      </c>
      <c r="C12" s="53"/>
      <c r="D12" s="54">
        <f>SUM(D6:D11)</f>
        <v>148290689.32693332</v>
      </c>
      <c r="E12" s="52">
        <f>SUM(E6:E11)</f>
        <v>19805</v>
      </c>
      <c r="F12" s="53"/>
      <c r="G12" s="54">
        <f>SUM(G6:G11)</f>
        <v>151131780.24176288</v>
      </c>
      <c r="H12" s="52">
        <f>SUM(H6:H11)</f>
        <v>-390</v>
      </c>
      <c r="I12" s="53">
        <f>J12/H12</f>
        <v>7284.848499562916</v>
      </c>
      <c r="J12" s="54">
        <f>SUM(J6:J11)</f>
        <v>-2841090.9148295373</v>
      </c>
      <c r="K12" s="55">
        <f t="shared" ref="K12" si="6">J12/G12</f>
        <v>-1.879876562219206E-2</v>
      </c>
      <c r="L12" s="52">
        <f>SUM(L6:L11)</f>
        <v>19805</v>
      </c>
      <c r="M12" s="53">
        <f>N12/L12</f>
        <v>7257.5639303206272</v>
      </c>
      <c r="N12" s="54">
        <f>SUM(N6:N11)</f>
        <v>143736053.64000002</v>
      </c>
      <c r="O12" s="52">
        <f>SUM(O6:O11)</f>
        <v>0</v>
      </c>
      <c r="P12" s="53"/>
      <c r="Q12" s="56">
        <f>SUM(Q6:Q11)</f>
        <v>7395726.6017628489</v>
      </c>
      <c r="R12" s="55">
        <f t="shared" ref="R12" si="7">Q12/N12</f>
        <v>5.1453524807951921E-2</v>
      </c>
      <c r="S12" s="52">
        <f>SUM(S6:S11)</f>
        <v>-390</v>
      </c>
      <c r="T12" s="53"/>
      <c r="U12" s="56">
        <f>SUM(U6:U11)</f>
        <v>4554635.6869333116</v>
      </c>
      <c r="V12" s="55">
        <f>U12/N12</f>
        <v>3.1687496432459529E-2</v>
      </c>
      <c r="W12" s="57"/>
      <c r="X12" s="58"/>
      <c r="Y12" s="2"/>
      <c r="Z12" s="2"/>
      <c r="AA12" s="2"/>
    </row>
    <row r="13" spans="1:27" s="62" customFormat="1" x14ac:dyDescent="0.2">
      <c r="A13" s="50" t="s">
        <v>21</v>
      </c>
      <c r="B13" s="59"/>
      <c r="C13" s="60"/>
      <c r="D13" s="48">
        <v>-2627879</v>
      </c>
      <c r="E13" s="59"/>
      <c r="F13" s="60"/>
      <c r="G13" s="2">
        <v>-2627879</v>
      </c>
      <c r="H13" s="29"/>
      <c r="I13" s="30"/>
      <c r="J13" s="2">
        <f t="shared" ref="J13:J14" si="8">D13-G13</f>
        <v>0</v>
      </c>
      <c r="K13" s="31"/>
      <c r="L13" s="29"/>
      <c r="M13" s="30"/>
      <c r="N13" s="2">
        <v>-2627879</v>
      </c>
      <c r="O13" s="32"/>
      <c r="P13" s="48"/>
      <c r="Q13" s="34">
        <f>G13-N13</f>
        <v>0</v>
      </c>
      <c r="R13" s="35">
        <f t="shared" ref="R13" si="9">IFERROR(Q13/N13,0)</f>
        <v>0</v>
      </c>
      <c r="S13" s="32"/>
      <c r="T13" s="48"/>
      <c r="U13" s="34">
        <f>D13-N13</f>
        <v>0</v>
      </c>
      <c r="V13" s="35">
        <f>IFERROR(U13/N13,0)</f>
        <v>0</v>
      </c>
      <c r="W13" s="61"/>
      <c r="X13" s="60"/>
      <c r="Y13" s="60"/>
      <c r="Z13" s="60"/>
      <c r="AA13" s="60"/>
    </row>
    <row r="14" spans="1:27" s="62" customFormat="1" x14ac:dyDescent="0.2">
      <c r="A14" s="50" t="s">
        <v>23</v>
      </c>
      <c r="B14" s="63"/>
      <c r="C14" s="64"/>
      <c r="D14" s="65">
        <v>-38464860</v>
      </c>
      <c r="E14" s="63"/>
      <c r="F14" s="64"/>
      <c r="G14" s="65">
        <v>-38464860</v>
      </c>
      <c r="H14" s="63"/>
      <c r="I14" s="64"/>
      <c r="J14" s="2">
        <f t="shared" si="8"/>
        <v>0</v>
      </c>
      <c r="K14" s="31">
        <f t="shared" ref="K14" si="10">IFERROR(J14/G14,0)</f>
        <v>0</v>
      </c>
      <c r="L14" s="63"/>
      <c r="M14" s="64"/>
      <c r="N14" s="65">
        <v>-38464860</v>
      </c>
      <c r="O14" s="66"/>
      <c r="P14" s="67"/>
      <c r="Q14" s="68"/>
      <c r="R14" s="69"/>
      <c r="S14" s="66"/>
      <c r="T14" s="67"/>
      <c r="U14" s="68"/>
      <c r="V14" s="69"/>
      <c r="W14" s="61"/>
      <c r="X14" s="60"/>
      <c r="Y14" s="60"/>
      <c r="Z14" s="60"/>
      <c r="AA14" s="60"/>
    </row>
    <row r="15" spans="1:27" x14ac:dyDescent="0.2">
      <c r="A15" s="70" t="s">
        <v>24</v>
      </c>
      <c r="B15" s="71"/>
      <c r="C15" s="72">
        <f>D12/D45</f>
        <v>0.68446517304930676</v>
      </c>
      <c r="D15" s="72">
        <f>D16/D$46</f>
        <v>0.6242177011864205</v>
      </c>
      <c r="E15" s="71"/>
      <c r="F15" s="72">
        <f>G12/G45</f>
        <v>0.68566845459286285</v>
      </c>
      <c r="G15" s="72">
        <f>G16/G$46</f>
        <v>0.62702093084444555</v>
      </c>
      <c r="H15" s="71"/>
      <c r="I15" s="73"/>
      <c r="J15" s="72">
        <f>IFERROR(J16/J$46,0)</f>
        <v>0.75494038863061674</v>
      </c>
      <c r="K15" s="31"/>
      <c r="L15" s="71"/>
      <c r="M15" s="73"/>
      <c r="N15" s="72">
        <f>N16/N$46</f>
        <v>0.6204132477210299</v>
      </c>
      <c r="O15" s="29"/>
      <c r="P15" s="2"/>
      <c r="Q15" s="49"/>
      <c r="R15" s="31"/>
      <c r="S15" s="29"/>
      <c r="T15" s="2"/>
      <c r="U15" s="49"/>
      <c r="V15" s="31"/>
      <c r="W15" s="74"/>
      <c r="X15" s="75"/>
      <c r="Y15" s="2"/>
      <c r="Z15" s="2"/>
      <c r="AA15" s="2"/>
    </row>
    <row r="16" spans="1:27" ht="13.5" thickBot="1" x14ac:dyDescent="0.25">
      <c r="A16" s="76" t="s">
        <v>25</v>
      </c>
      <c r="B16" s="77">
        <f>SUM(B12:B14)</f>
        <v>19415</v>
      </c>
      <c r="C16" s="78">
        <f t="shared" ref="C16:V16" si="11">SUM(C12:C14)</f>
        <v>0</v>
      </c>
      <c r="D16" s="79">
        <f t="shared" si="11"/>
        <v>107197950.32693332</v>
      </c>
      <c r="E16" s="77">
        <f>SUM(E12:E14)</f>
        <v>19805</v>
      </c>
      <c r="F16" s="78">
        <f t="shared" ref="F16:G16" si="12">SUM(F12:F14)</f>
        <v>0</v>
      </c>
      <c r="G16" s="79">
        <f t="shared" si="12"/>
        <v>110039041.24176288</v>
      </c>
      <c r="H16" s="77">
        <f>SUM(H12:H14)</f>
        <v>-390</v>
      </c>
      <c r="I16" s="78">
        <f t="shared" ref="I16:K16" si="13">SUM(I12:I14)</f>
        <v>7284.848499562916</v>
      </c>
      <c r="J16" s="79">
        <f t="shared" si="13"/>
        <v>-2841090.9148295373</v>
      </c>
      <c r="K16" s="80">
        <f t="shared" si="13"/>
        <v>-1.879876562219206E-2</v>
      </c>
      <c r="L16" s="77">
        <f>SUM(L12:L14)</f>
        <v>19805</v>
      </c>
      <c r="M16" s="78">
        <f t="shared" ref="M16:N16" si="14">SUM(M12:M14)</f>
        <v>7257.5639303206272</v>
      </c>
      <c r="N16" s="79">
        <f t="shared" si="14"/>
        <v>102643314.64000002</v>
      </c>
      <c r="O16" s="77">
        <f t="shared" si="11"/>
        <v>0</v>
      </c>
      <c r="P16" s="78">
        <f t="shared" si="11"/>
        <v>0</v>
      </c>
      <c r="Q16" s="81">
        <f t="shared" si="11"/>
        <v>7395726.6017628489</v>
      </c>
      <c r="R16" s="80">
        <f t="shared" si="11"/>
        <v>5.1453524807951921E-2</v>
      </c>
      <c r="S16" s="77">
        <f t="shared" si="11"/>
        <v>-390</v>
      </c>
      <c r="T16" s="78">
        <f t="shared" si="11"/>
        <v>0</v>
      </c>
      <c r="U16" s="81">
        <f t="shared" si="11"/>
        <v>4554635.6869333116</v>
      </c>
      <c r="V16" s="80">
        <f t="shared" si="11"/>
        <v>3.1687496432459529E-2</v>
      </c>
      <c r="W16" s="57"/>
      <c r="X16" s="58"/>
      <c r="Y16" s="2"/>
      <c r="Z16" s="2"/>
      <c r="AA16" s="2"/>
    </row>
    <row r="17" spans="1:27" x14ac:dyDescent="0.2">
      <c r="A17" s="82" t="s">
        <v>26</v>
      </c>
      <c r="B17" s="29"/>
      <c r="C17" s="2"/>
      <c r="D17" s="2"/>
      <c r="E17" s="29"/>
      <c r="F17" s="2"/>
      <c r="G17" s="2"/>
      <c r="H17" s="29"/>
      <c r="I17" s="2"/>
      <c r="J17" s="2"/>
      <c r="K17" s="31"/>
      <c r="L17" s="29"/>
      <c r="M17" s="2"/>
      <c r="N17" s="2"/>
      <c r="O17" s="29"/>
      <c r="P17" s="2"/>
      <c r="Q17" s="49"/>
      <c r="R17" s="31"/>
      <c r="S17" s="29"/>
      <c r="T17" s="2"/>
      <c r="U17" s="49"/>
      <c r="V17" s="31"/>
      <c r="W17" s="49"/>
      <c r="X17" s="2"/>
      <c r="Y17" s="2"/>
      <c r="Z17" s="2"/>
      <c r="AA17" s="2"/>
    </row>
    <row r="18" spans="1:27" x14ac:dyDescent="0.2">
      <c r="A18" s="28" t="s">
        <v>27</v>
      </c>
      <c r="B18" s="29">
        <f>B6+B7</f>
        <v>19415</v>
      </c>
      <c r="C18" s="30">
        <v>54.19</v>
      </c>
      <c r="D18" s="2">
        <f>B18*C18+1</f>
        <v>1052099.8499999999</v>
      </c>
      <c r="E18" s="29">
        <f>E6+E7</f>
        <v>19805</v>
      </c>
      <c r="F18" s="30">
        <v>54.19</v>
      </c>
      <c r="G18" s="2">
        <f>E18*F18+1</f>
        <v>1073233.95</v>
      </c>
      <c r="H18" s="29">
        <f t="shared" ref="H18:J19" si="15">B18-E18</f>
        <v>-390</v>
      </c>
      <c r="I18" s="30">
        <f t="shared" si="15"/>
        <v>0</v>
      </c>
      <c r="J18" s="2">
        <f t="shared" si="15"/>
        <v>-21134.100000000093</v>
      </c>
      <c r="K18" s="83">
        <f t="shared" ref="K18:K19" si="16">IFERROR(J18/G18,0)</f>
        <v>-1.9691978622182138E-2</v>
      </c>
      <c r="L18" s="29">
        <f>L6+L7</f>
        <v>19805</v>
      </c>
      <c r="M18" s="30">
        <v>52.61</v>
      </c>
      <c r="N18" s="2">
        <f>L18*M18+1</f>
        <v>1041942.05</v>
      </c>
      <c r="O18" s="32">
        <f t="shared" ref="O18:Q19" si="17">E18-L18</f>
        <v>0</v>
      </c>
      <c r="P18" s="33">
        <f t="shared" si="17"/>
        <v>1.5799999999999983</v>
      </c>
      <c r="Q18" s="34">
        <f t="shared" si="17"/>
        <v>31291.899999999907</v>
      </c>
      <c r="R18" s="84">
        <f t="shared" ref="R18:R19" si="18">IFERROR(Q18/N18,0)</f>
        <v>3.0032284425031034E-2</v>
      </c>
      <c r="S18" s="32">
        <f t="shared" ref="S18:U19" si="19">B18-L18</f>
        <v>-390</v>
      </c>
      <c r="T18" s="33">
        <f t="shared" si="19"/>
        <v>1.5799999999999983</v>
      </c>
      <c r="U18" s="34">
        <f t="shared" si="19"/>
        <v>10157.799999999814</v>
      </c>
      <c r="V18" s="35">
        <f t="shared" ref="V18:V19" si="20">IFERROR(U18/N18,0)</f>
        <v>9.7489106999758893E-3</v>
      </c>
      <c r="W18" s="49"/>
      <c r="X18" s="2"/>
      <c r="Y18" s="2"/>
      <c r="Z18" s="2"/>
      <c r="AA18" s="2"/>
    </row>
    <row r="19" spans="1:27" x14ac:dyDescent="0.2">
      <c r="A19" s="28" t="s">
        <v>28</v>
      </c>
      <c r="B19" s="29"/>
      <c r="C19" s="64"/>
      <c r="D19" s="2">
        <f>337510*0.8</f>
        <v>270008</v>
      </c>
      <c r="E19" s="29"/>
      <c r="F19" s="64"/>
      <c r="G19" s="2">
        <f>337510*0.8</f>
        <v>270008</v>
      </c>
      <c r="H19" s="29"/>
      <c r="I19" s="30"/>
      <c r="J19" s="2">
        <f t="shared" si="15"/>
        <v>0</v>
      </c>
      <c r="K19" s="31">
        <f t="shared" si="16"/>
        <v>0</v>
      </c>
      <c r="L19" s="29"/>
      <c r="M19" s="64"/>
      <c r="N19" s="2">
        <f>421888*0.8</f>
        <v>337510.40000000002</v>
      </c>
      <c r="O19" s="32">
        <f t="shared" si="17"/>
        <v>0</v>
      </c>
      <c r="P19" s="33">
        <f t="shared" si="17"/>
        <v>0</v>
      </c>
      <c r="Q19" s="34">
        <f t="shared" si="17"/>
        <v>-67502.400000000023</v>
      </c>
      <c r="R19" s="35">
        <f t="shared" si="18"/>
        <v>-0.2000009481189321</v>
      </c>
      <c r="S19" s="32">
        <f t="shared" si="19"/>
        <v>0</v>
      </c>
      <c r="T19" s="33">
        <f t="shared" si="19"/>
        <v>0</v>
      </c>
      <c r="U19" s="34">
        <f t="shared" si="19"/>
        <v>-67502.400000000023</v>
      </c>
      <c r="V19" s="35">
        <f t="shared" si="20"/>
        <v>-0.2000009481189321</v>
      </c>
      <c r="W19" s="85"/>
      <c r="X19" s="2"/>
      <c r="Y19" s="2"/>
      <c r="Z19" s="2"/>
      <c r="AA19" s="2"/>
    </row>
    <row r="20" spans="1:27" x14ac:dyDescent="0.2">
      <c r="A20" s="70" t="s">
        <v>24</v>
      </c>
      <c r="B20" s="29"/>
      <c r="C20" s="72">
        <f>D21/D45</f>
        <v>6.1024517617893183E-3</v>
      </c>
      <c r="D20" s="72">
        <f>D21/D$46</f>
        <v>7.6986837932121318E-3</v>
      </c>
      <c r="E20" s="29"/>
      <c r="F20" s="72">
        <f>G21/G45</f>
        <v>6.094142678181029E-3</v>
      </c>
      <c r="G20" s="72">
        <f>G21/G$46</f>
        <v>7.6540181405965789E-3</v>
      </c>
      <c r="H20" s="29"/>
      <c r="I20" s="64"/>
      <c r="J20" s="72">
        <f>IFERROR(J21/J$46,0)</f>
        <v>5.6157955326521713E-3</v>
      </c>
      <c r="K20" s="31"/>
      <c r="L20" s="29"/>
      <c r="M20" s="64"/>
      <c r="N20" s="72">
        <f>N21/N$46</f>
        <v>8.3379085874504214E-3</v>
      </c>
      <c r="O20" s="29"/>
      <c r="P20" s="64"/>
      <c r="Q20" s="49"/>
      <c r="R20" s="31"/>
      <c r="S20" s="29"/>
      <c r="T20" s="64"/>
      <c r="U20" s="49"/>
      <c r="V20" s="31"/>
      <c r="W20" s="49"/>
      <c r="X20" s="2"/>
      <c r="Y20" s="2"/>
      <c r="Z20" s="2"/>
      <c r="AA20" s="2"/>
    </row>
    <row r="21" spans="1:27" ht="13.5" thickBot="1" x14ac:dyDescent="0.25">
      <c r="A21" s="86" t="s">
        <v>29</v>
      </c>
      <c r="B21" s="87"/>
      <c r="C21" s="88"/>
      <c r="D21" s="89">
        <f>SUM(D18:D19)</f>
        <v>1322107.8499999999</v>
      </c>
      <c r="E21" s="87"/>
      <c r="F21" s="88"/>
      <c r="G21" s="89">
        <f>SUM(G18:G19)</f>
        <v>1343241.95</v>
      </c>
      <c r="H21" s="87"/>
      <c r="I21" s="88"/>
      <c r="J21" s="89">
        <f>SUM(J18:J19)</f>
        <v>-21134.100000000093</v>
      </c>
      <c r="K21" s="90">
        <f t="shared" ref="K21" si="21">J21/G21</f>
        <v>-1.5733650962881329E-2</v>
      </c>
      <c r="L21" s="87"/>
      <c r="M21" s="88"/>
      <c r="N21" s="89">
        <f>SUM(N18:N19)</f>
        <v>1379452.4500000002</v>
      </c>
      <c r="O21" s="87"/>
      <c r="P21" s="88"/>
      <c r="Q21" s="91">
        <f>SUM(Q18:Q19)</f>
        <v>-36210.500000000116</v>
      </c>
      <c r="R21" s="90">
        <f t="shared" ref="R21" si="22">Q21/N21</f>
        <v>-2.624990807040874E-2</v>
      </c>
      <c r="S21" s="87"/>
      <c r="T21" s="88"/>
      <c r="U21" s="91">
        <f>SUM(U18:U19)</f>
        <v>-57344.60000000021</v>
      </c>
      <c r="V21" s="90">
        <f>U21/N21</f>
        <v>-4.1570552141902535E-2</v>
      </c>
      <c r="W21" s="74"/>
      <c r="X21" s="2"/>
      <c r="Y21" s="2"/>
      <c r="Z21" s="2"/>
      <c r="AA21" s="2"/>
    </row>
    <row r="22" spans="1:27" ht="13.5" thickTop="1" x14ac:dyDescent="0.2">
      <c r="A22" s="92" t="s">
        <v>30</v>
      </c>
      <c r="B22" s="93"/>
      <c r="C22" s="94"/>
      <c r="D22" s="95"/>
      <c r="E22" s="93"/>
      <c r="F22" s="94"/>
      <c r="G22" s="95"/>
      <c r="H22" s="93"/>
      <c r="I22" s="94"/>
      <c r="J22" s="95"/>
      <c r="K22" s="96"/>
      <c r="L22" s="93"/>
      <c r="M22" s="94"/>
      <c r="N22" s="95"/>
      <c r="O22" s="93"/>
      <c r="P22" s="94"/>
      <c r="Q22" s="97"/>
      <c r="R22" s="96"/>
      <c r="S22" s="93"/>
      <c r="T22" s="94"/>
      <c r="U22" s="97"/>
      <c r="V22" s="96"/>
      <c r="W22" s="98"/>
      <c r="X22" s="2"/>
      <c r="Y22" s="2"/>
      <c r="Z22" s="2"/>
      <c r="AA22" s="2"/>
    </row>
    <row r="23" spans="1:27" x14ac:dyDescent="0.2">
      <c r="A23" s="99" t="s">
        <v>31</v>
      </c>
      <c r="B23" s="100"/>
      <c r="C23" s="101"/>
      <c r="D23" s="102">
        <v>43851961</v>
      </c>
      <c r="E23" s="100"/>
      <c r="F23" s="101"/>
      <c r="G23" s="102">
        <v>43851961</v>
      </c>
      <c r="H23" s="29"/>
      <c r="I23" s="30"/>
      <c r="J23" s="2">
        <f t="shared" ref="J23:J29" si="23">D23-G23</f>
        <v>0</v>
      </c>
      <c r="K23" s="31">
        <f t="shared" ref="K23:K29" si="24">IFERROR(J23/G23,0)</f>
        <v>0</v>
      </c>
      <c r="L23" s="100"/>
      <c r="M23" s="101"/>
      <c r="N23" s="102">
        <v>40482010.616146892</v>
      </c>
      <c r="O23" s="103"/>
      <c r="P23" s="33"/>
      <c r="Q23" s="34">
        <f t="shared" ref="Q23:Q29" si="25">G23-N23</f>
        <v>3369950.3838531077</v>
      </c>
      <c r="R23" s="35">
        <f t="shared" ref="R23:R29" si="26">IFERROR(Q23/N23,0)</f>
        <v>8.3245627688980195E-2</v>
      </c>
      <c r="S23" s="103"/>
      <c r="T23" s="33"/>
      <c r="U23" s="34">
        <f t="shared" ref="U23:U29" si="27">D23-N23</f>
        <v>3369950.3838531077</v>
      </c>
      <c r="V23" s="35">
        <f t="shared" ref="V23:V29" si="28">IFERROR(U23/N23,0)</f>
        <v>8.3245627688980195E-2</v>
      </c>
      <c r="W23" s="49"/>
      <c r="X23" s="2"/>
      <c r="Y23" s="2"/>
      <c r="Z23" s="2"/>
      <c r="AA23" s="2"/>
    </row>
    <row r="24" spans="1:27" x14ac:dyDescent="0.2">
      <c r="A24" s="99" t="s">
        <v>32</v>
      </c>
      <c r="B24" s="100">
        <v>614</v>
      </c>
      <c r="C24" s="104">
        <v>5645.9</v>
      </c>
      <c r="D24" s="102">
        <f>B24*C24+1</f>
        <v>3466583.5999999996</v>
      </c>
      <c r="E24" s="100">
        <v>614</v>
      </c>
      <c r="F24" s="104">
        <v>5645.9</v>
      </c>
      <c r="G24" s="102">
        <f>E24*F24+1</f>
        <v>3466583.5999999996</v>
      </c>
      <c r="H24" s="29"/>
      <c r="I24" s="30">
        <f t="shared" ref="I24" si="29">C24-F24</f>
        <v>0</v>
      </c>
      <c r="J24" s="2">
        <f t="shared" si="23"/>
        <v>0</v>
      </c>
      <c r="K24" s="31">
        <f t="shared" si="24"/>
        <v>0</v>
      </c>
      <c r="L24" s="100">
        <v>614</v>
      </c>
      <c r="M24" s="104">
        <v>5656.28</v>
      </c>
      <c r="N24" s="102">
        <f>L24*M24+1</f>
        <v>3472956.92</v>
      </c>
      <c r="O24" s="103"/>
      <c r="P24" s="33"/>
      <c r="Q24" s="34">
        <f t="shared" si="25"/>
        <v>-6373.320000000298</v>
      </c>
      <c r="R24" s="35">
        <f t="shared" si="26"/>
        <v>-1.8351278598642388E-3</v>
      </c>
      <c r="S24" s="103"/>
      <c r="T24" s="33"/>
      <c r="U24" s="34">
        <f t="shared" si="27"/>
        <v>-6373.320000000298</v>
      </c>
      <c r="V24" s="35">
        <f t="shared" si="28"/>
        <v>-1.8351278598642388E-3</v>
      </c>
      <c r="W24" s="105"/>
      <c r="X24" s="2"/>
      <c r="Y24" s="2"/>
      <c r="Z24" s="2"/>
      <c r="AA24" s="2"/>
    </row>
    <row r="25" spans="1:27" x14ac:dyDescent="0.2">
      <c r="A25" s="99" t="s">
        <v>33</v>
      </c>
      <c r="B25" s="100"/>
      <c r="C25" s="101"/>
      <c r="D25" s="102">
        <v>27199</v>
      </c>
      <c r="E25" s="100"/>
      <c r="F25" s="101"/>
      <c r="G25" s="102">
        <v>27199</v>
      </c>
      <c r="H25" s="29"/>
      <c r="I25" s="30"/>
      <c r="J25" s="2">
        <f t="shared" si="23"/>
        <v>0</v>
      </c>
      <c r="K25" s="31">
        <f t="shared" si="24"/>
        <v>0</v>
      </c>
      <c r="L25" s="100"/>
      <c r="M25" s="101"/>
      <c r="N25" s="102">
        <v>-282000</v>
      </c>
      <c r="O25" s="103"/>
      <c r="P25" s="33"/>
      <c r="Q25" s="34">
        <f t="shared" si="25"/>
        <v>309199</v>
      </c>
      <c r="R25" s="35">
        <f t="shared" si="26"/>
        <v>-1.0964503546099291</v>
      </c>
      <c r="S25" s="103"/>
      <c r="T25" s="33"/>
      <c r="U25" s="34">
        <f t="shared" si="27"/>
        <v>309199</v>
      </c>
      <c r="V25" s="35">
        <f t="shared" si="28"/>
        <v>-1.0964503546099291</v>
      </c>
      <c r="W25" s="85"/>
      <c r="X25" s="2"/>
      <c r="Y25" s="2"/>
      <c r="Z25" s="2"/>
      <c r="AA25" s="2"/>
    </row>
    <row r="26" spans="1:27" x14ac:dyDescent="0.2">
      <c r="A26" s="99" t="s">
        <v>34</v>
      </c>
      <c r="B26" s="100"/>
      <c r="C26" s="101"/>
      <c r="D26" s="102"/>
      <c r="E26" s="100"/>
      <c r="F26" s="101"/>
      <c r="G26" s="102"/>
      <c r="H26" s="29"/>
      <c r="I26" s="30"/>
      <c r="J26" s="2">
        <f t="shared" si="23"/>
        <v>0</v>
      </c>
      <c r="K26" s="31">
        <f t="shared" si="24"/>
        <v>0</v>
      </c>
      <c r="L26" s="100"/>
      <c r="M26" s="101"/>
      <c r="N26" s="102">
        <v>296327</v>
      </c>
      <c r="O26" s="103"/>
      <c r="P26" s="33"/>
      <c r="Q26" s="34">
        <f t="shared" si="25"/>
        <v>-296327</v>
      </c>
      <c r="R26" s="35">
        <f t="shared" si="26"/>
        <v>-1</v>
      </c>
      <c r="S26" s="103"/>
      <c r="T26" s="33"/>
      <c r="U26" s="34">
        <f t="shared" si="27"/>
        <v>-296327</v>
      </c>
      <c r="V26" s="35">
        <f t="shared" si="28"/>
        <v>-1</v>
      </c>
      <c r="W26" s="49"/>
      <c r="X26" s="2"/>
      <c r="Y26" s="2"/>
      <c r="Z26" s="2"/>
      <c r="AA26" s="2"/>
    </row>
    <row r="27" spans="1:27" s="116" customFormat="1" ht="25.5" x14ac:dyDescent="0.2">
      <c r="A27" s="106" t="s">
        <v>35</v>
      </c>
      <c r="B27" s="107"/>
      <c r="C27" s="108"/>
      <c r="D27" s="109">
        <v>210841</v>
      </c>
      <c r="E27" s="107"/>
      <c r="F27" s="108"/>
      <c r="G27" s="109">
        <v>210841</v>
      </c>
      <c r="H27" s="29"/>
      <c r="I27" s="30"/>
      <c r="J27" s="2">
        <f t="shared" si="23"/>
        <v>0</v>
      </c>
      <c r="K27" s="110">
        <f t="shared" si="24"/>
        <v>0</v>
      </c>
      <c r="L27" s="107"/>
      <c r="M27" s="108"/>
      <c r="N27" s="109">
        <v>210842</v>
      </c>
      <c r="O27" s="111"/>
      <c r="P27" s="112"/>
      <c r="Q27" s="113">
        <f t="shared" si="25"/>
        <v>-1</v>
      </c>
      <c r="R27" s="114">
        <f t="shared" si="26"/>
        <v>-4.742888039384942E-6</v>
      </c>
      <c r="S27" s="111"/>
      <c r="T27" s="112"/>
      <c r="U27" s="113">
        <f t="shared" si="27"/>
        <v>-1</v>
      </c>
      <c r="V27" s="114">
        <f t="shared" si="28"/>
        <v>-4.742888039384942E-6</v>
      </c>
      <c r="W27" s="105"/>
      <c r="X27" s="115"/>
      <c r="Y27" s="115"/>
      <c r="Z27" s="115"/>
      <c r="AA27" s="115"/>
    </row>
    <row r="28" spans="1:27" s="116" customFormat="1" ht="25.5" x14ac:dyDescent="0.2">
      <c r="A28" s="106" t="s">
        <v>36</v>
      </c>
      <c r="B28" s="107"/>
      <c r="C28" s="108"/>
      <c r="D28" s="117"/>
      <c r="E28" s="107"/>
      <c r="F28" s="108"/>
      <c r="G28" s="117"/>
      <c r="H28" s="29"/>
      <c r="I28" s="30"/>
      <c r="J28" s="2">
        <f t="shared" si="23"/>
        <v>0</v>
      </c>
      <c r="K28" s="110">
        <f t="shared" si="24"/>
        <v>0</v>
      </c>
      <c r="L28" s="107"/>
      <c r="M28" s="108"/>
      <c r="N28" s="117">
        <v>1858670</v>
      </c>
      <c r="O28" s="111"/>
      <c r="P28" s="112"/>
      <c r="Q28" s="113">
        <f t="shared" si="25"/>
        <v>-1858670</v>
      </c>
      <c r="R28" s="114">
        <f t="shared" si="26"/>
        <v>-1</v>
      </c>
      <c r="S28" s="111"/>
      <c r="T28" s="112"/>
      <c r="U28" s="113">
        <f t="shared" si="27"/>
        <v>-1858670</v>
      </c>
      <c r="V28" s="114">
        <f t="shared" si="28"/>
        <v>-1</v>
      </c>
      <c r="W28" s="105"/>
      <c r="X28" s="115"/>
      <c r="Y28" s="115"/>
      <c r="Z28" s="115"/>
      <c r="AA28" s="115"/>
    </row>
    <row r="29" spans="1:27" x14ac:dyDescent="0.2">
      <c r="A29" s="99" t="s">
        <v>37</v>
      </c>
      <c r="B29" s="99"/>
      <c r="C29" s="118"/>
      <c r="D29" s="119"/>
      <c r="E29" s="99"/>
      <c r="F29" s="118"/>
      <c r="G29" s="119"/>
      <c r="H29" s="29"/>
      <c r="I29" s="30"/>
      <c r="J29" s="2">
        <f t="shared" si="23"/>
        <v>0</v>
      </c>
      <c r="K29" s="110">
        <f t="shared" si="24"/>
        <v>0</v>
      </c>
      <c r="L29" s="99"/>
      <c r="M29" s="118"/>
      <c r="N29" s="119"/>
      <c r="O29" s="111"/>
      <c r="P29" s="112"/>
      <c r="Q29" s="113">
        <f t="shared" si="25"/>
        <v>0</v>
      </c>
      <c r="R29" s="114">
        <f t="shared" si="26"/>
        <v>0</v>
      </c>
      <c r="S29" s="111"/>
      <c r="T29" s="112"/>
      <c r="U29" s="113">
        <f t="shared" si="27"/>
        <v>0</v>
      </c>
      <c r="V29" s="114">
        <f t="shared" si="28"/>
        <v>0</v>
      </c>
      <c r="W29" s="49"/>
      <c r="X29" s="2"/>
      <c r="Y29" s="2"/>
      <c r="Z29" s="2"/>
      <c r="AA29" s="2"/>
    </row>
    <row r="30" spans="1:27" ht="13.5" thickBot="1" x14ac:dyDescent="0.25">
      <c r="A30" s="51" t="s">
        <v>38</v>
      </c>
      <c r="B30" s="52"/>
      <c r="C30" s="53"/>
      <c r="D30" s="54">
        <f>SUM(D23:D29)</f>
        <v>47556584.600000001</v>
      </c>
      <c r="E30" s="52"/>
      <c r="F30" s="53"/>
      <c r="G30" s="54">
        <f>SUM(G23:G29)</f>
        <v>47556584.600000001</v>
      </c>
      <c r="H30" s="52"/>
      <c r="I30" s="53"/>
      <c r="J30" s="54">
        <f>SUM(J23:J29)</f>
        <v>0</v>
      </c>
      <c r="K30" s="55"/>
      <c r="L30" s="52"/>
      <c r="M30" s="53"/>
      <c r="N30" s="54">
        <f>SUM(N23:N29)</f>
        <v>46038806.536146894</v>
      </c>
      <c r="O30" s="52"/>
      <c r="P30" s="53"/>
      <c r="Q30" s="56">
        <f>SUM(Q23:Q29)</f>
        <v>1517778.0638531074</v>
      </c>
      <c r="R30" s="55"/>
      <c r="S30" s="52"/>
      <c r="T30" s="53"/>
      <c r="U30" s="56">
        <f>SUM(U23:U29)</f>
        <v>1517778.0638531074</v>
      </c>
      <c r="V30" s="55">
        <f>U30/N30</f>
        <v>3.2967363362502451E-2</v>
      </c>
      <c r="W30" s="57"/>
      <c r="X30" s="58"/>
      <c r="Y30" s="2"/>
      <c r="Z30" s="2"/>
      <c r="AA30" s="2"/>
    </row>
    <row r="31" spans="1:27" s="130" customFormat="1" x14ac:dyDescent="0.2">
      <c r="A31" s="120" t="s">
        <v>39</v>
      </c>
      <c r="B31" s="121"/>
      <c r="C31" s="122"/>
      <c r="D31" s="123">
        <v>-3827501</v>
      </c>
      <c r="E31" s="121"/>
      <c r="F31" s="122"/>
      <c r="G31" s="123">
        <v>-3827501</v>
      </c>
      <c r="H31" s="121"/>
      <c r="I31" s="122"/>
      <c r="J31" s="2">
        <f t="shared" ref="J31" si="30">D31-G31</f>
        <v>0</v>
      </c>
      <c r="K31" s="31">
        <f t="shared" ref="K31" si="31">IFERROR(J31/G31,0)</f>
        <v>0</v>
      </c>
      <c r="L31" s="121"/>
      <c r="M31" s="122"/>
      <c r="N31" s="123">
        <v>-3610000</v>
      </c>
      <c r="O31" s="124"/>
      <c r="P31" s="125"/>
      <c r="Q31" s="126">
        <f t="shared" ref="Q31" si="32">D31-N31</f>
        <v>-217501</v>
      </c>
      <c r="R31" s="127">
        <f>IFERROR(Q31/N31,0)</f>
        <v>6.0249584487534626E-2</v>
      </c>
      <c r="S31" s="124"/>
      <c r="T31" s="125"/>
      <c r="U31" s="126">
        <f t="shared" ref="U31" si="33">L31-R31</f>
        <v>-6.0249584487534626E-2</v>
      </c>
      <c r="V31" s="127">
        <f>IFERROR(U31/N31,0)</f>
        <v>1.6689635592114853E-8</v>
      </c>
      <c r="W31" s="128"/>
      <c r="X31" s="129"/>
      <c r="Y31" s="129"/>
      <c r="Z31" s="129"/>
      <c r="AA31" s="129"/>
    </row>
    <row r="32" spans="1:27" x14ac:dyDescent="0.2">
      <c r="A32" s="70" t="s">
        <v>24</v>
      </c>
      <c r="B32" s="131"/>
      <c r="C32" s="72">
        <f>D30/D45</f>
        <v>0.21950687568866098</v>
      </c>
      <c r="D32" s="132">
        <f>D33/D$46</f>
        <v>0.25463610037814882</v>
      </c>
      <c r="E32" s="131"/>
      <c r="F32" s="72">
        <f>G30/G45</f>
        <v>0.21575905356394409</v>
      </c>
      <c r="G32" s="132">
        <f>G33/G$46</f>
        <v>0.24917565978792158</v>
      </c>
      <c r="H32" s="133"/>
      <c r="I32" s="134"/>
      <c r="J32" s="132">
        <f>IFERROR(J33/J$46,0)</f>
        <v>0</v>
      </c>
      <c r="K32" s="135"/>
      <c r="L32" s="133"/>
      <c r="M32" s="134"/>
      <c r="N32" s="132">
        <f>N33/N$46</f>
        <v>0.25645502342107679</v>
      </c>
      <c r="O32" s="131"/>
      <c r="P32" s="136"/>
      <c r="Q32" s="137"/>
      <c r="R32" s="138"/>
      <c r="S32" s="131"/>
      <c r="T32" s="136"/>
      <c r="U32" s="137"/>
      <c r="V32" s="138"/>
      <c r="W32" s="74"/>
      <c r="X32" s="2"/>
      <c r="Y32" s="2"/>
      <c r="Z32" s="2"/>
      <c r="AA32" s="2"/>
    </row>
    <row r="33" spans="1:27" ht="13.5" thickBot="1" x14ac:dyDescent="0.25">
      <c r="A33" s="139" t="s">
        <v>40</v>
      </c>
      <c r="B33" s="140"/>
      <c r="C33" s="141"/>
      <c r="D33" s="142">
        <f>SUM(D30:D31)</f>
        <v>43729083.600000001</v>
      </c>
      <c r="E33" s="140"/>
      <c r="F33" s="141"/>
      <c r="G33" s="142">
        <f>SUM(G30:G31)</f>
        <v>43729083.600000001</v>
      </c>
      <c r="H33" s="140"/>
      <c r="I33" s="141"/>
      <c r="J33" s="142">
        <f>SUM(J30:J31)</f>
        <v>0</v>
      </c>
      <c r="K33" s="143"/>
      <c r="L33" s="140"/>
      <c r="M33" s="141"/>
      <c r="N33" s="142">
        <f>SUM(N30:N31)</f>
        <v>42428806.536146894</v>
      </c>
      <c r="O33" s="144"/>
      <c r="P33" s="145"/>
      <c r="Q33" s="146">
        <f>SUM(Q30:Q31)</f>
        <v>1300277.0638531074</v>
      </c>
      <c r="R33" s="143"/>
      <c r="S33" s="144"/>
      <c r="T33" s="145"/>
      <c r="U33" s="146">
        <f>SUM(U30:U31)</f>
        <v>1517778.0036035229</v>
      </c>
      <c r="V33" s="143"/>
      <c r="W33" s="147"/>
      <c r="X33" s="2"/>
      <c r="Y33" s="2"/>
      <c r="Z33" s="2"/>
      <c r="AA33" s="2"/>
    </row>
    <row r="34" spans="1:27" x14ac:dyDescent="0.2">
      <c r="A34" s="148" t="s">
        <v>41</v>
      </c>
      <c r="B34" s="149" t="s">
        <v>42</v>
      </c>
      <c r="C34" s="150" t="s">
        <v>43</v>
      </c>
      <c r="D34" s="151"/>
      <c r="E34" s="149" t="s">
        <v>42</v>
      </c>
      <c r="F34" s="150" t="s">
        <v>43</v>
      </c>
      <c r="G34" s="151"/>
      <c r="H34" s="149" t="s">
        <v>42</v>
      </c>
      <c r="I34" s="150" t="s">
        <v>43</v>
      </c>
      <c r="J34" s="152"/>
      <c r="K34" s="153"/>
      <c r="L34" s="149" t="s">
        <v>42</v>
      </c>
      <c r="M34" s="150" t="s">
        <v>43</v>
      </c>
      <c r="N34" s="151"/>
      <c r="O34" s="149" t="s">
        <v>42</v>
      </c>
      <c r="P34" s="150" t="s">
        <v>43</v>
      </c>
      <c r="Q34" s="151"/>
      <c r="R34" s="153"/>
      <c r="S34" s="149" t="s">
        <v>42</v>
      </c>
      <c r="T34" s="150" t="s">
        <v>43</v>
      </c>
      <c r="U34" s="151"/>
      <c r="V34" s="153"/>
      <c r="W34" s="98"/>
      <c r="X34" s="2"/>
      <c r="Y34" s="2"/>
      <c r="Z34" s="2"/>
      <c r="AA34" s="2"/>
    </row>
    <row r="35" spans="1:27" x14ac:dyDescent="0.2">
      <c r="A35" s="28" t="s">
        <v>44</v>
      </c>
      <c r="B35" s="154"/>
      <c r="C35" s="155">
        <v>15.16</v>
      </c>
      <c r="D35" s="156">
        <f>B35*15*38*C35</f>
        <v>0</v>
      </c>
      <c r="E35" s="154"/>
      <c r="F35" s="155">
        <v>15.16</v>
      </c>
      <c r="G35" s="156">
        <f>E35*15*38*F35</f>
        <v>0</v>
      </c>
      <c r="H35" s="29">
        <f t="shared" ref="H35:J41" si="34">B35-E35</f>
        <v>0</v>
      </c>
      <c r="I35" s="30">
        <f t="shared" si="34"/>
        <v>0</v>
      </c>
      <c r="J35" s="2">
        <f>D35-G35</f>
        <v>0</v>
      </c>
      <c r="K35" s="31">
        <f>IFERROR(J35/G35,0)</f>
        <v>0</v>
      </c>
      <c r="L35" s="154"/>
      <c r="M35" s="155"/>
      <c r="N35" s="156">
        <f>L35*15*38*M35</f>
        <v>0</v>
      </c>
      <c r="O35" s="103">
        <f t="shared" ref="O35:Q36" si="35">E35-L35</f>
        <v>0</v>
      </c>
      <c r="P35" s="33">
        <f t="shared" si="35"/>
        <v>15.16</v>
      </c>
      <c r="Q35" s="34">
        <f t="shared" si="35"/>
        <v>0</v>
      </c>
      <c r="R35" s="35">
        <f>IFERROR(Q35/N35,0)</f>
        <v>0</v>
      </c>
      <c r="S35" s="103">
        <f t="shared" ref="S35:U36" si="36">B35-L35</f>
        <v>0</v>
      </c>
      <c r="T35" s="33">
        <f t="shared" si="36"/>
        <v>15.16</v>
      </c>
      <c r="U35" s="34">
        <f t="shared" si="36"/>
        <v>0</v>
      </c>
      <c r="V35" s="35">
        <f>IFERROR(U35/N35,0)</f>
        <v>0</v>
      </c>
      <c r="W35" s="157"/>
      <c r="X35" s="2"/>
      <c r="Y35" s="2"/>
      <c r="Z35" s="2"/>
      <c r="AA35" s="2"/>
    </row>
    <row r="36" spans="1:27" x14ac:dyDescent="0.2">
      <c r="A36" s="28" t="s">
        <v>45</v>
      </c>
      <c r="B36" s="154">
        <v>574.95000000000005</v>
      </c>
      <c r="C36" s="155">
        <v>11.09</v>
      </c>
      <c r="D36" s="156">
        <f>B36*15*38*C36</f>
        <v>3634431.4350000001</v>
      </c>
      <c r="E36" s="154">
        <v>590.27</v>
      </c>
      <c r="F36" s="155">
        <v>11.09</v>
      </c>
      <c r="G36" s="156">
        <f>E36*15*38*F36</f>
        <v>3731273.7509999997</v>
      </c>
      <c r="H36" s="29">
        <f t="shared" si="34"/>
        <v>-15.319999999999936</v>
      </c>
      <c r="I36" s="30">
        <f t="shared" si="34"/>
        <v>0</v>
      </c>
      <c r="J36" s="2">
        <f>D36-G36</f>
        <v>-96842.315999999642</v>
      </c>
      <c r="K36" s="31">
        <f>IFERROR(J36/G36,0)</f>
        <v>-2.5954224338014711E-2</v>
      </c>
      <c r="L36" s="154">
        <v>590.27</v>
      </c>
      <c r="M36" s="155">
        <v>7.54</v>
      </c>
      <c r="N36" s="156">
        <f>L36*15*38*M36</f>
        <v>2536862.406</v>
      </c>
      <c r="O36" s="103">
        <f t="shared" si="35"/>
        <v>0</v>
      </c>
      <c r="P36" s="33">
        <f t="shared" si="35"/>
        <v>3.55</v>
      </c>
      <c r="Q36" s="34">
        <f t="shared" si="35"/>
        <v>1194411.3449999997</v>
      </c>
      <c r="R36" s="35">
        <f>IFERROR(Q36/N36,0)</f>
        <v>0.47082228116710867</v>
      </c>
      <c r="S36" s="103">
        <f t="shared" si="36"/>
        <v>-15.319999999999936</v>
      </c>
      <c r="T36" s="33">
        <f t="shared" si="36"/>
        <v>3.55</v>
      </c>
      <c r="U36" s="34">
        <f t="shared" si="36"/>
        <v>1097569.0290000001</v>
      </c>
      <c r="V36" s="35">
        <f>IFERROR(U36/N36,0)</f>
        <v>0.43264822972034694</v>
      </c>
      <c r="W36" s="157"/>
      <c r="X36" s="2"/>
      <c r="Y36" s="2"/>
      <c r="Z36" s="2"/>
      <c r="AA36" s="2"/>
    </row>
    <row r="37" spans="1:27" ht="18" customHeight="1" x14ac:dyDescent="0.2">
      <c r="A37" s="28" t="s">
        <v>46</v>
      </c>
      <c r="B37" s="154">
        <v>2574.89</v>
      </c>
      <c r="C37" s="30">
        <v>8.1300000000000008</v>
      </c>
      <c r="D37" s="156">
        <f>B37*15*38*C37+1</f>
        <v>11932298.749000002</v>
      </c>
      <c r="E37" s="154">
        <v>2696.38</v>
      </c>
      <c r="F37" s="30">
        <v>8.1300000000000008</v>
      </c>
      <c r="G37" s="156">
        <f>E37*15*38*F37+1</f>
        <v>12495295.558000002</v>
      </c>
      <c r="H37" s="29">
        <f t="shared" si="34"/>
        <v>-121.49000000000024</v>
      </c>
      <c r="I37" s="30">
        <f t="shared" si="34"/>
        <v>0</v>
      </c>
      <c r="J37" s="2">
        <f t="shared" si="34"/>
        <v>-562996.80900000036</v>
      </c>
      <c r="K37" s="31">
        <f t="shared" ref="K37:K41" si="37">IFERROR(J37/G37,0)</f>
        <v>-4.5056702051320958E-2</v>
      </c>
      <c r="L37" s="154">
        <v>2696.38</v>
      </c>
      <c r="M37" s="30">
        <v>8.0500000000000007</v>
      </c>
      <c r="N37" s="156">
        <f>L37*15*38*M37+1</f>
        <v>12372340.630000003</v>
      </c>
      <c r="O37" s="103">
        <f t="shared" ref="O37:Q41" si="38">E37-L37</f>
        <v>0</v>
      </c>
      <c r="P37" s="33">
        <f t="shared" si="38"/>
        <v>8.0000000000000071E-2</v>
      </c>
      <c r="Q37" s="34">
        <f t="shared" si="38"/>
        <v>122954.92799999937</v>
      </c>
      <c r="R37" s="35">
        <f t="shared" ref="R37:R41" si="39">IFERROR(Q37/N37,0)</f>
        <v>9.9378873955234242E-3</v>
      </c>
      <c r="S37" s="103">
        <f t="shared" ref="S37:U41" si="40">B37-L37</f>
        <v>-121.49000000000024</v>
      </c>
      <c r="T37" s="33">
        <f t="shared" si="40"/>
        <v>8.0000000000000071E-2</v>
      </c>
      <c r="U37" s="34">
        <f t="shared" si="40"/>
        <v>-440041.88100000098</v>
      </c>
      <c r="V37" s="35">
        <f t="shared" ref="V37:V41" si="41">IFERROR(U37/N37,0)</f>
        <v>-3.5566583087197214E-2</v>
      </c>
      <c r="W37" s="157"/>
      <c r="X37" s="2"/>
      <c r="Y37" s="2"/>
      <c r="Z37" s="2"/>
      <c r="AA37" s="2"/>
    </row>
    <row r="38" spans="1:27" ht="18" customHeight="1" x14ac:dyDescent="0.2">
      <c r="A38" s="28" t="s">
        <v>47</v>
      </c>
      <c r="B38" s="154">
        <v>696.57</v>
      </c>
      <c r="C38" s="30">
        <v>8.1300000000000008</v>
      </c>
      <c r="D38" s="156">
        <f>B38*15*38*C38</f>
        <v>3227975.0370000005</v>
      </c>
      <c r="E38" s="154">
        <v>738.33</v>
      </c>
      <c r="F38" s="30">
        <v>8.1300000000000008</v>
      </c>
      <c r="G38" s="156">
        <f>E38*15*38*F38</f>
        <v>3421495.0530000008</v>
      </c>
      <c r="H38" s="29">
        <f t="shared" si="34"/>
        <v>-41.759999999999991</v>
      </c>
      <c r="I38" s="30">
        <f t="shared" si="34"/>
        <v>0</v>
      </c>
      <c r="J38" s="2">
        <f t="shared" si="34"/>
        <v>-193520.01600000029</v>
      </c>
      <c r="K38" s="31">
        <f t="shared" si="37"/>
        <v>-5.6560074763317286E-2</v>
      </c>
      <c r="L38" s="154">
        <v>738.33</v>
      </c>
      <c r="M38" s="30">
        <v>8.0500000000000007</v>
      </c>
      <c r="N38" s="156">
        <f>L38*15*38*M38</f>
        <v>3387827.2050000005</v>
      </c>
      <c r="O38" s="103">
        <f t="shared" si="38"/>
        <v>0</v>
      </c>
      <c r="P38" s="33">
        <f t="shared" si="38"/>
        <v>8.0000000000000071E-2</v>
      </c>
      <c r="Q38" s="34">
        <f t="shared" si="38"/>
        <v>33667.848000000231</v>
      </c>
      <c r="R38" s="35">
        <f t="shared" si="39"/>
        <v>9.9378881987578303E-3</v>
      </c>
      <c r="S38" s="103">
        <f t="shared" si="40"/>
        <v>-41.759999999999991</v>
      </c>
      <c r="T38" s="33">
        <f t="shared" si="40"/>
        <v>8.0000000000000071E-2</v>
      </c>
      <c r="U38" s="34">
        <f t="shared" si="40"/>
        <v>-159852.16800000006</v>
      </c>
      <c r="V38" s="35">
        <f t="shared" si="41"/>
        <v>-4.7184274264070687E-2</v>
      </c>
      <c r="W38" s="157"/>
      <c r="X38" s="2"/>
      <c r="Y38" s="2"/>
      <c r="Z38" s="2"/>
      <c r="AA38" s="2"/>
    </row>
    <row r="39" spans="1:27" x14ac:dyDescent="0.2">
      <c r="A39" s="28" t="s">
        <v>48</v>
      </c>
      <c r="B39" s="154">
        <f>368+88.5</f>
        <v>456.5</v>
      </c>
      <c r="C39" s="30">
        <v>0.66</v>
      </c>
      <c r="D39" s="156">
        <f>B39*15*38*C39</f>
        <v>171735.30000000002</v>
      </c>
      <c r="E39" s="154">
        <v>583.41999999999996</v>
      </c>
      <c r="F39" s="30">
        <v>0.66</v>
      </c>
      <c r="G39" s="156">
        <f>E39*15*38*F39</f>
        <v>219482.60399999999</v>
      </c>
      <c r="H39" s="29">
        <f t="shared" si="34"/>
        <v>-126.91999999999996</v>
      </c>
      <c r="I39" s="30">
        <f t="shared" si="34"/>
        <v>0</v>
      </c>
      <c r="J39" s="2">
        <f t="shared" si="34"/>
        <v>-47747.303999999975</v>
      </c>
      <c r="K39" s="31">
        <f t="shared" si="37"/>
        <v>-0.21754482191217295</v>
      </c>
      <c r="L39" s="154">
        <v>583.41999999999996</v>
      </c>
      <c r="M39" s="30">
        <v>0.62</v>
      </c>
      <c r="N39" s="156">
        <f>L39*15*38*M39</f>
        <v>206180.62799999997</v>
      </c>
      <c r="O39" s="103">
        <f t="shared" si="38"/>
        <v>0</v>
      </c>
      <c r="P39" s="33">
        <f t="shared" si="38"/>
        <v>4.0000000000000036E-2</v>
      </c>
      <c r="Q39" s="34">
        <f t="shared" si="38"/>
        <v>13301.976000000024</v>
      </c>
      <c r="R39" s="35">
        <f t="shared" si="39"/>
        <v>6.4516129032258188E-2</v>
      </c>
      <c r="S39" s="103">
        <f t="shared" si="40"/>
        <v>-126.91999999999996</v>
      </c>
      <c r="T39" s="33">
        <f t="shared" si="40"/>
        <v>4.0000000000000036E-2</v>
      </c>
      <c r="U39" s="34">
        <f t="shared" si="40"/>
        <v>-34445.32799999995</v>
      </c>
      <c r="V39" s="35">
        <f t="shared" si="41"/>
        <v>-0.16706384268070013</v>
      </c>
      <c r="W39" s="158"/>
      <c r="X39" s="2"/>
      <c r="Y39" s="2"/>
      <c r="Z39" s="2"/>
      <c r="AA39" s="2"/>
    </row>
    <row r="40" spans="1:27" x14ac:dyDescent="0.2">
      <c r="A40" s="28" t="s">
        <v>49</v>
      </c>
      <c r="B40" s="159">
        <v>145</v>
      </c>
      <c r="C40" s="30">
        <v>4.72</v>
      </c>
      <c r="D40" s="156">
        <f>B40*C40*15*38</f>
        <v>390108</v>
      </c>
      <c r="E40" s="159">
        <v>145</v>
      </c>
      <c r="F40" s="30">
        <v>4.72</v>
      </c>
      <c r="G40" s="156">
        <f>E40*F40*15*38</f>
        <v>390108</v>
      </c>
      <c r="H40" s="29">
        <f t="shared" si="34"/>
        <v>0</v>
      </c>
      <c r="I40" s="30">
        <f t="shared" si="34"/>
        <v>0</v>
      </c>
      <c r="J40" s="2">
        <f t="shared" si="34"/>
        <v>0</v>
      </c>
      <c r="K40" s="31">
        <f t="shared" si="37"/>
        <v>0</v>
      </c>
      <c r="L40" s="159">
        <v>145</v>
      </c>
      <c r="M40" s="30">
        <v>4.4800000000000004</v>
      </c>
      <c r="N40" s="156">
        <f>L40*M40*15*38</f>
        <v>370272</v>
      </c>
      <c r="O40" s="103">
        <f t="shared" si="38"/>
        <v>0</v>
      </c>
      <c r="P40" s="33">
        <f t="shared" si="38"/>
        <v>0.23999999999999932</v>
      </c>
      <c r="Q40" s="34">
        <f t="shared" si="38"/>
        <v>19836</v>
      </c>
      <c r="R40" s="35">
        <f t="shared" si="39"/>
        <v>5.3571428571428568E-2</v>
      </c>
      <c r="S40" s="103">
        <f t="shared" si="40"/>
        <v>0</v>
      </c>
      <c r="T40" s="33">
        <f t="shared" si="40"/>
        <v>0.23999999999999932</v>
      </c>
      <c r="U40" s="34">
        <f t="shared" si="40"/>
        <v>19836</v>
      </c>
      <c r="V40" s="35">
        <f t="shared" si="41"/>
        <v>5.3571428571428568E-2</v>
      </c>
      <c r="W40" s="160"/>
      <c r="X40" s="2"/>
      <c r="Y40" s="2"/>
      <c r="Z40" s="2"/>
      <c r="AA40" s="2"/>
    </row>
    <row r="41" spans="1:27" x14ac:dyDescent="0.2">
      <c r="A41" s="28" t="s">
        <v>50</v>
      </c>
      <c r="B41" s="159">
        <v>143</v>
      </c>
      <c r="C41" s="30">
        <v>881</v>
      </c>
      <c r="D41" s="156">
        <f>B41*C41</f>
        <v>125983</v>
      </c>
      <c r="E41" s="159">
        <v>143</v>
      </c>
      <c r="F41" s="30">
        <v>881</v>
      </c>
      <c r="G41" s="156">
        <f>E41*F41</f>
        <v>125983</v>
      </c>
      <c r="H41" s="29">
        <f t="shared" si="34"/>
        <v>0</v>
      </c>
      <c r="I41" s="30">
        <f t="shared" si="34"/>
        <v>0</v>
      </c>
      <c r="J41" s="2">
        <f t="shared" si="34"/>
        <v>0</v>
      </c>
      <c r="K41" s="31">
        <f t="shared" si="37"/>
        <v>0</v>
      </c>
      <c r="L41" s="159">
        <v>143</v>
      </c>
      <c r="M41" s="30">
        <v>828</v>
      </c>
      <c r="N41" s="156">
        <v>118404</v>
      </c>
      <c r="O41" s="103">
        <f t="shared" si="38"/>
        <v>0</v>
      </c>
      <c r="P41" s="33">
        <f t="shared" si="38"/>
        <v>53</v>
      </c>
      <c r="Q41" s="34">
        <f t="shared" si="38"/>
        <v>7579</v>
      </c>
      <c r="R41" s="35">
        <f t="shared" si="39"/>
        <v>6.4009661835748799E-2</v>
      </c>
      <c r="S41" s="103">
        <f t="shared" si="40"/>
        <v>0</v>
      </c>
      <c r="T41" s="33">
        <f t="shared" si="40"/>
        <v>53</v>
      </c>
      <c r="U41" s="34">
        <f t="shared" si="40"/>
        <v>7579</v>
      </c>
      <c r="V41" s="35">
        <f t="shared" si="41"/>
        <v>6.4009661835748799E-2</v>
      </c>
      <c r="W41" s="160"/>
      <c r="X41" s="2"/>
      <c r="Y41" s="2"/>
      <c r="Z41" s="2"/>
      <c r="AA41" s="2"/>
    </row>
    <row r="42" spans="1:27" x14ac:dyDescent="0.2">
      <c r="A42" s="161" t="s">
        <v>24</v>
      </c>
      <c r="B42" s="162"/>
      <c r="C42" s="72">
        <f>D43/D45</f>
        <v>8.9925499500243047E-2</v>
      </c>
      <c r="D42" s="163">
        <f>D43/D$46</f>
        <v>0.11344751464221867</v>
      </c>
      <c r="E42" s="162"/>
      <c r="F42" s="72">
        <f>G43/G45</f>
        <v>9.247834916501213E-2</v>
      </c>
      <c r="G42" s="163">
        <f>G43/G$46</f>
        <v>0.11614939122703632</v>
      </c>
      <c r="H42" s="162"/>
      <c r="I42" s="164"/>
      <c r="J42" s="165">
        <f>IFERROR(J43/J$46,0)</f>
        <v>0.23944381583673113</v>
      </c>
      <c r="K42" s="166"/>
      <c r="L42" s="162"/>
      <c r="M42" s="164"/>
      <c r="N42" s="163">
        <f>N43/N$46</f>
        <v>0.11479382027044281</v>
      </c>
      <c r="O42" s="162"/>
      <c r="P42" s="164"/>
      <c r="Q42" s="167"/>
      <c r="R42" s="166"/>
      <c r="S42" s="162"/>
      <c r="T42" s="164"/>
      <c r="U42" s="167"/>
      <c r="V42" s="166"/>
      <c r="W42" s="74"/>
      <c r="X42" s="2"/>
      <c r="Y42" s="2"/>
      <c r="Z42" s="2"/>
      <c r="AA42" s="2"/>
    </row>
    <row r="43" spans="1:27" ht="13.5" thickBot="1" x14ac:dyDescent="0.25">
      <c r="A43" s="168" t="s">
        <v>51</v>
      </c>
      <c r="B43" s="169"/>
      <c r="C43" s="170"/>
      <c r="D43" s="171">
        <f>SUM(D35:D41)</f>
        <v>19482531.521000002</v>
      </c>
      <c r="E43" s="169"/>
      <c r="F43" s="170"/>
      <c r="G43" s="171">
        <f>SUM(G35:G41)</f>
        <v>20383637.966000002</v>
      </c>
      <c r="H43" s="169"/>
      <c r="I43" s="170"/>
      <c r="J43" s="170">
        <f>SUM(J35:J41)</f>
        <v>-901106.4450000003</v>
      </c>
      <c r="K43" s="172">
        <f t="shared" ref="K43:K46" si="42">J43/G43</f>
        <v>-4.4207341520834005E-2</v>
      </c>
      <c r="L43" s="169"/>
      <c r="M43" s="170"/>
      <c r="N43" s="171">
        <f>SUM(N35:N41)</f>
        <v>18991886.869000003</v>
      </c>
      <c r="O43" s="169"/>
      <c r="P43" s="170"/>
      <c r="Q43" s="171">
        <f>SUM(Q35:Q42)</f>
        <v>1391751.0969999994</v>
      </c>
      <c r="R43" s="172">
        <f t="shared" ref="R43:R46" si="43">Q43/N43</f>
        <v>7.3281349378282207E-2</v>
      </c>
      <c r="S43" s="169"/>
      <c r="T43" s="170"/>
      <c r="U43" s="171">
        <f>SUM(U35:U42)</f>
        <v>490644.65199999907</v>
      </c>
      <c r="V43" s="172">
        <f>U43/N43</f>
        <v>2.5834434218374926E-2</v>
      </c>
      <c r="W43" s="74"/>
      <c r="X43" s="2"/>
      <c r="Y43" s="2"/>
      <c r="Z43" s="2"/>
      <c r="AA43" s="2"/>
    </row>
    <row r="44" spans="1:27" ht="6" customHeight="1" thickBot="1" x14ac:dyDescent="0.25">
      <c r="A44" s="28"/>
      <c r="B44" s="159"/>
      <c r="C44" s="30"/>
      <c r="D44" s="156"/>
      <c r="E44" s="159"/>
      <c r="F44" s="30"/>
      <c r="G44" s="156"/>
      <c r="H44" s="159"/>
      <c r="I44" s="30"/>
      <c r="J44" s="102"/>
      <c r="K44" s="31"/>
      <c r="L44" s="159"/>
      <c r="M44" s="30"/>
      <c r="N44" s="156"/>
      <c r="O44" s="103"/>
      <c r="P44" s="33"/>
      <c r="Q44" s="173"/>
      <c r="R44" s="35"/>
      <c r="S44" s="103"/>
      <c r="T44" s="33"/>
      <c r="U44" s="173"/>
      <c r="V44" s="35"/>
      <c r="W44" s="174"/>
      <c r="X44" s="2"/>
      <c r="Y44" s="2"/>
      <c r="Z44" s="2"/>
      <c r="AA44" s="2"/>
    </row>
    <row r="45" spans="1:27" s="181" customFormat="1" ht="13.5" thickBot="1" x14ac:dyDescent="0.25">
      <c r="A45" s="175" t="s">
        <v>52</v>
      </c>
      <c r="B45" s="176"/>
      <c r="C45" s="177"/>
      <c r="D45" s="178">
        <f>D12+D21+D30+D43</f>
        <v>216651913.29793331</v>
      </c>
      <c r="E45" s="176"/>
      <c r="F45" s="177"/>
      <c r="G45" s="178">
        <f>G12+G21+G30+G43</f>
        <v>220415244.75776285</v>
      </c>
      <c r="H45" s="176"/>
      <c r="I45" s="177"/>
      <c r="J45" s="177">
        <f>J12+J21+J30+J43</f>
        <v>-3763331.4598295377</v>
      </c>
      <c r="K45" s="179">
        <f t="shared" si="42"/>
        <v>-1.7073825651058992E-2</v>
      </c>
      <c r="L45" s="176"/>
      <c r="M45" s="177"/>
      <c r="N45" s="178">
        <f>N12+N21+N30+N43</f>
        <v>210146199.49514693</v>
      </c>
      <c r="O45" s="176"/>
      <c r="P45" s="177"/>
      <c r="Q45" s="178">
        <f>Q12+Q21+Q30+Q43</f>
        <v>10269045.262615956</v>
      </c>
      <c r="R45" s="179">
        <f t="shared" si="43"/>
        <v>4.8866195473847282E-2</v>
      </c>
      <c r="S45" s="176"/>
      <c r="T45" s="177"/>
      <c r="U45" s="178">
        <f>U12+U21+U30+U43</f>
        <v>6505713.8027864173</v>
      </c>
      <c r="V45" s="179">
        <f>U45/N45</f>
        <v>3.0958036921037244E-2</v>
      </c>
      <c r="W45" s="180"/>
      <c r="X45" s="58"/>
      <c r="Y45" s="58"/>
      <c r="Z45" s="58"/>
      <c r="AA45" s="58"/>
    </row>
    <row r="46" spans="1:27" ht="13.5" thickBot="1" x14ac:dyDescent="0.25">
      <c r="A46" s="182" t="s">
        <v>53</v>
      </c>
      <c r="B46" s="183"/>
      <c r="C46" s="184"/>
      <c r="D46" s="185">
        <f>D16+D21+D33+D43</f>
        <v>171731673.29793331</v>
      </c>
      <c r="E46" s="183"/>
      <c r="F46" s="184"/>
      <c r="G46" s="185">
        <f>G16+G21+G33+G43</f>
        <v>175495004.75776288</v>
      </c>
      <c r="H46" s="183"/>
      <c r="I46" s="184"/>
      <c r="J46" s="184">
        <f>J16+J21+J33+J43</f>
        <v>-3763331.4598295377</v>
      </c>
      <c r="K46" s="186">
        <f t="shared" si="42"/>
        <v>-2.1444094463110751E-2</v>
      </c>
      <c r="L46" s="183"/>
      <c r="M46" s="184"/>
      <c r="N46" s="185">
        <f>N16+N21+N33+N43</f>
        <v>165443460.49514693</v>
      </c>
      <c r="O46" s="183"/>
      <c r="P46" s="184"/>
      <c r="Q46" s="185">
        <f>Q16+Q21+Q33+Q43</f>
        <v>10051544.262615956</v>
      </c>
      <c r="R46" s="187">
        <f t="shared" si="43"/>
        <v>6.0755162111172142E-2</v>
      </c>
      <c r="S46" s="183"/>
      <c r="T46" s="184"/>
      <c r="U46" s="185">
        <f>U16+U21+U33+U43</f>
        <v>6505713.7425368326</v>
      </c>
      <c r="V46" s="187">
        <f>U46/N46</f>
        <v>3.9322882409895371E-2</v>
      </c>
      <c r="W46" s="57"/>
      <c r="X46" s="2"/>
      <c r="Y46" s="2"/>
      <c r="Z46" s="2"/>
      <c r="AA46" s="2"/>
    </row>
    <row r="47" spans="1:27" ht="12.6" hidden="1" customHeight="1" thickBot="1" x14ac:dyDescent="0.25">
      <c r="B47" s="2"/>
      <c r="C47" s="2"/>
      <c r="D47" s="2">
        <f>D45-D31</f>
        <v>220479414.29793331</v>
      </c>
      <c r="E47" s="2"/>
      <c r="F47" s="2"/>
      <c r="G47" s="2">
        <f>G45-G31</f>
        <v>224242745.75776285</v>
      </c>
      <c r="H47" s="2"/>
      <c r="I47" s="2"/>
      <c r="J47" s="2">
        <f>J45-J31</f>
        <v>-3763331.4598295377</v>
      </c>
      <c r="L47" s="2"/>
      <c r="M47" s="2"/>
      <c r="N47" s="2">
        <f>N45-N31</f>
        <v>213756199.49514693</v>
      </c>
      <c r="O47" s="2"/>
      <c r="P47" s="2"/>
      <c r="Q47" s="2">
        <f>Q45-Q31</f>
        <v>10486546.262615956</v>
      </c>
      <c r="S47" s="2"/>
      <c r="T47" s="2"/>
      <c r="U47" s="2">
        <f>U45-U31</f>
        <v>6505713.863036002</v>
      </c>
      <c r="W47" s="2"/>
      <c r="X47" s="2"/>
      <c r="Y47" s="2"/>
      <c r="Z47" s="2"/>
      <c r="AA47" s="2"/>
    </row>
    <row r="48" spans="1:27" x14ac:dyDescent="0.2">
      <c r="B48" s="2"/>
      <c r="C48" s="2"/>
      <c r="D48" s="2"/>
      <c r="E48" s="2"/>
      <c r="F48" s="2"/>
      <c r="G48" s="2"/>
      <c r="H48" s="2"/>
      <c r="I48" s="2"/>
      <c r="J48" s="2"/>
      <c r="L48" s="2"/>
      <c r="M48" s="2"/>
      <c r="N48" s="2"/>
      <c r="O48" s="2"/>
      <c r="P48" s="2"/>
      <c r="Q48" s="2"/>
      <c r="S48" s="2"/>
      <c r="T48" s="2"/>
      <c r="U48" s="2"/>
      <c r="W48" s="2"/>
      <c r="X48" s="2"/>
      <c r="Y48" s="2"/>
      <c r="Z48" s="2"/>
      <c r="AA48" s="2"/>
    </row>
    <row r="49" spans="1:27" ht="16.5" customHeight="1" x14ac:dyDescent="0.2">
      <c r="A49" s="188"/>
      <c r="B49" s="188"/>
      <c r="C49" s="188"/>
      <c r="D49" s="189"/>
      <c r="E49" s="188"/>
      <c r="F49" s="188"/>
      <c r="G49" s="189"/>
      <c r="H49" s="188"/>
      <c r="I49" s="188"/>
      <c r="J49" s="189"/>
      <c r="L49" s="2"/>
      <c r="M49" s="2"/>
      <c r="N49" s="2"/>
      <c r="O49" s="2"/>
      <c r="P49" s="2"/>
      <c r="Q49" s="2"/>
      <c r="S49" s="2"/>
      <c r="T49" s="2"/>
      <c r="U49" s="2"/>
      <c r="W49" s="2"/>
      <c r="X49" s="2"/>
      <c r="Y49" s="2"/>
      <c r="Z49" s="2"/>
      <c r="AA49" s="2"/>
    </row>
    <row r="50" spans="1:27" x14ac:dyDescent="0.2">
      <c r="A50" s="188" t="s">
        <v>54</v>
      </c>
      <c r="B50" s="189"/>
      <c r="C50" s="189"/>
      <c r="D50" s="189"/>
      <c r="E50" s="189"/>
      <c r="F50" s="189"/>
      <c r="G50" s="189"/>
      <c r="H50" s="189"/>
      <c r="I50" s="189"/>
      <c r="J50" s="189"/>
      <c r="L50" s="2"/>
      <c r="M50" s="2"/>
      <c r="N50" s="2"/>
      <c r="O50" s="2"/>
      <c r="P50" s="2"/>
      <c r="Q50" s="2"/>
      <c r="S50" s="2"/>
      <c r="T50" s="2"/>
      <c r="U50" s="2"/>
      <c r="W50" s="2"/>
      <c r="X50" s="2"/>
      <c r="Y50" s="2"/>
      <c r="Z50" s="2"/>
      <c r="AA50" s="2"/>
    </row>
    <row r="51" spans="1:27" x14ac:dyDescent="0.2">
      <c r="A51" s="189" t="s">
        <v>55</v>
      </c>
      <c r="B51" s="189"/>
      <c r="C51" s="189"/>
      <c r="D51" s="189"/>
      <c r="E51" s="189"/>
      <c r="F51" s="189"/>
      <c r="G51" s="189"/>
      <c r="H51" s="189"/>
      <c r="I51" s="189"/>
      <c r="J51" s="189"/>
      <c r="L51" s="2"/>
      <c r="M51" s="2"/>
      <c r="N51" s="2"/>
      <c r="O51" s="2"/>
      <c r="P51" s="2"/>
      <c r="Q51" s="2"/>
      <c r="S51" s="2"/>
      <c r="T51" s="2"/>
      <c r="U51" s="2"/>
      <c r="W51" s="2"/>
      <c r="X51" s="2"/>
      <c r="Y51" s="2"/>
      <c r="Z51" s="2"/>
      <c r="AA51" s="2"/>
    </row>
    <row r="52" spans="1:27" x14ac:dyDescent="0.2">
      <c r="A52" s="189" t="s">
        <v>56</v>
      </c>
      <c r="B52" s="189"/>
      <c r="C52" s="189"/>
      <c r="D52" s="189"/>
      <c r="E52" s="189"/>
      <c r="F52" s="189"/>
      <c r="G52" s="189"/>
      <c r="H52" s="189"/>
      <c r="I52" s="189"/>
      <c r="J52" s="189"/>
      <c r="L52" s="2"/>
      <c r="M52" s="2"/>
      <c r="N52" s="2"/>
      <c r="O52" s="2"/>
      <c r="P52" s="2"/>
      <c r="Q52" s="2"/>
      <c r="S52" s="2"/>
      <c r="T52" s="2"/>
      <c r="U52" s="2"/>
      <c r="W52" s="2"/>
      <c r="X52" s="2"/>
      <c r="Y52" s="2"/>
      <c r="Z52" s="2"/>
      <c r="AA52" s="2"/>
    </row>
    <row r="53" spans="1:27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L53" s="2"/>
      <c r="M53" s="2"/>
      <c r="N53" s="2"/>
      <c r="O53" s="2"/>
      <c r="P53" s="2"/>
      <c r="Q53" s="2"/>
      <c r="S53" s="2"/>
      <c r="T53" s="2"/>
      <c r="U53" s="2"/>
      <c r="W53" s="2"/>
      <c r="X53" s="2"/>
      <c r="Y53" s="2"/>
      <c r="Z53" s="2"/>
      <c r="AA53" s="2"/>
    </row>
    <row r="54" spans="1:27" x14ac:dyDescent="0.2">
      <c r="A54" s="188" t="s">
        <v>57</v>
      </c>
      <c r="B54" s="189"/>
      <c r="C54" s="189"/>
      <c r="D54" s="189"/>
      <c r="E54" s="189"/>
      <c r="F54" s="189"/>
      <c r="G54" s="189"/>
      <c r="H54" s="189"/>
      <c r="I54" s="189"/>
      <c r="J54" s="189"/>
      <c r="L54" s="2"/>
      <c r="M54" s="2"/>
      <c r="N54" s="2"/>
      <c r="O54" s="2"/>
      <c r="P54" s="2"/>
      <c r="Q54" s="2"/>
      <c r="S54" s="2"/>
      <c r="T54" s="2"/>
      <c r="U54" s="2"/>
      <c r="W54" s="2"/>
      <c r="X54" s="2"/>
      <c r="Y54" s="2"/>
      <c r="Z54" s="2"/>
      <c r="AA54" s="2"/>
    </row>
    <row r="55" spans="1:27" x14ac:dyDescent="0.2">
      <c r="A55" s="189" t="s">
        <v>58</v>
      </c>
      <c r="B55" s="189"/>
      <c r="C55" s="189"/>
      <c r="D55" s="189"/>
      <c r="E55" s="189"/>
      <c r="F55" s="189"/>
      <c r="G55" s="189"/>
      <c r="H55" s="189"/>
      <c r="I55" s="189"/>
      <c r="J55" s="189"/>
      <c r="L55" s="2"/>
      <c r="M55" s="2"/>
      <c r="N55" s="2"/>
      <c r="O55" s="2"/>
      <c r="P55" s="2"/>
      <c r="Q55" s="2"/>
      <c r="S55" s="2"/>
      <c r="T55" s="2"/>
      <c r="U55" s="2"/>
      <c r="W55" s="2"/>
      <c r="X55" s="2"/>
      <c r="Y55" s="2"/>
      <c r="Z55" s="2"/>
      <c r="AA55" s="2"/>
    </row>
    <row r="56" spans="1:27" x14ac:dyDescent="0.2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2"/>
      <c r="M56" s="2"/>
      <c r="N56" s="2"/>
      <c r="O56" s="2"/>
      <c r="P56" s="2"/>
      <c r="Q56" s="2"/>
      <c r="S56" s="2"/>
      <c r="T56" s="2"/>
      <c r="U56" s="2"/>
      <c r="W56" s="2"/>
      <c r="X56" s="2"/>
      <c r="Y56" s="2"/>
      <c r="Z56" s="2"/>
      <c r="AA56" s="2"/>
    </row>
    <row r="57" spans="1:27" x14ac:dyDescent="0.2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L57" s="2"/>
      <c r="M57" s="2"/>
      <c r="N57" s="2"/>
      <c r="O57" s="2"/>
      <c r="P57" s="2"/>
      <c r="Q57" s="2"/>
      <c r="S57" s="2"/>
      <c r="T57" s="2"/>
      <c r="U57" s="2"/>
      <c r="W57" s="2"/>
      <c r="X57" s="2"/>
      <c r="Y57" s="2"/>
      <c r="Z57" s="2"/>
      <c r="AA57" s="2"/>
    </row>
    <row r="58" spans="1:27" x14ac:dyDescent="0.2">
      <c r="B58" s="2"/>
      <c r="C58" s="2"/>
      <c r="D58" s="2"/>
      <c r="E58" s="2"/>
      <c r="F58" s="2"/>
      <c r="G58" s="2"/>
      <c r="H58" s="2"/>
      <c r="I58" s="2"/>
      <c r="J58" s="2"/>
      <c r="L58" s="2"/>
      <c r="M58" s="2"/>
      <c r="N58" s="2"/>
      <c r="O58" s="2"/>
      <c r="P58" s="2"/>
      <c r="Q58" s="2"/>
      <c r="S58" s="2"/>
      <c r="T58" s="2"/>
      <c r="U58" s="2"/>
      <c r="W58" s="2"/>
      <c r="X58" s="2"/>
      <c r="Y58" s="2"/>
      <c r="Z58" s="2"/>
      <c r="AA58" s="2"/>
    </row>
    <row r="59" spans="1:27" x14ac:dyDescent="0.2"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N59" s="2"/>
      <c r="O59" s="2"/>
      <c r="P59" s="2"/>
      <c r="Q59" s="2"/>
      <c r="S59" s="2"/>
      <c r="T59" s="2"/>
      <c r="U59" s="2"/>
      <c r="W59" s="2"/>
      <c r="X59" s="2"/>
      <c r="Y59" s="2"/>
      <c r="Z59" s="2"/>
      <c r="AA59" s="2"/>
    </row>
    <row r="60" spans="1:27" x14ac:dyDescent="0.2"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N60" s="2"/>
      <c r="O60" s="2"/>
      <c r="P60" s="2"/>
      <c r="Q60" s="2"/>
      <c r="S60" s="2"/>
      <c r="T60" s="2"/>
      <c r="U60" s="2"/>
      <c r="W60" s="2"/>
      <c r="X60" s="2"/>
      <c r="Y60" s="2"/>
      <c r="Z60" s="2"/>
      <c r="AA60" s="2"/>
    </row>
    <row r="61" spans="1:27" x14ac:dyDescent="0.2"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/>
      <c r="Y61" s="2"/>
      <c r="Z61" s="2"/>
      <c r="AA61" s="2"/>
    </row>
    <row r="62" spans="1:27" x14ac:dyDescent="0.2"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S62" s="2"/>
      <c r="T62" s="2"/>
      <c r="U62" s="2"/>
      <c r="W62" s="2"/>
      <c r="X62" s="2"/>
      <c r="Y62" s="2"/>
      <c r="Z62" s="2"/>
      <c r="AA62" s="2"/>
    </row>
    <row r="63" spans="1:27" x14ac:dyDescent="0.2"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  <c r="O63" s="2"/>
      <c r="P63" s="2"/>
      <c r="Q63" s="2"/>
      <c r="S63" s="2"/>
      <c r="T63" s="2"/>
      <c r="U63" s="2"/>
      <c r="W63" s="2"/>
      <c r="X63" s="2"/>
      <c r="Y63" s="2"/>
      <c r="Z63" s="2"/>
      <c r="AA63" s="2"/>
    </row>
    <row r="64" spans="1:27" x14ac:dyDescent="0.2"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N64" s="2"/>
      <c r="O64" s="2"/>
      <c r="P64" s="2"/>
      <c r="Q64" s="2"/>
      <c r="S64" s="2"/>
      <c r="T64" s="2"/>
      <c r="U64" s="2"/>
      <c r="W64" s="2"/>
      <c r="X64" s="2"/>
      <c r="Y64" s="2"/>
      <c r="Z64" s="2"/>
      <c r="AA64" s="2"/>
    </row>
    <row r="65" spans="2:27" x14ac:dyDescent="0.2"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  <c r="O65" s="2"/>
      <c r="P65" s="2"/>
      <c r="Q65" s="2"/>
      <c r="S65" s="2"/>
      <c r="T65" s="2"/>
      <c r="U65" s="2"/>
      <c r="W65" s="2"/>
      <c r="X65" s="2"/>
      <c r="Y65" s="2"/>
      <c r="Z65" s="2"/>
      <c r="AA65" s="2"/>
    </row>
    <row r="66" spans="2:27" x14ac:dyDescent="0.2"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N66" s="2"/>
      <c r="O66" s="2"/>
      <c r="P66" s="2"/>
      <c r="Q66" s="2"/>
      <c r="S66" s="2"/>
      <c r="T66" s="2"/>
      <c r="U66" s="2"/>
      <c r="W66" s="2"/>
      <c r="X66" s="2"/>
      <c r="Y66" s="2"/>
      <c r="Z66" s="2"/>
      <c r="AA66" s="2"/>
    </row>
    <row r="67" spans="2:27" x14ac:dyDescent="0.2"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N67" s="2"/>
      <c r="O67" s="2"/>
      <c r="P67" s="2"/>
      <c r="Q67" s="2"/>
      <c r="S67" s="2"/>
      <c r="T67" s="2"/>
      <c r="U67" s="2"/>
      <c r="W67" s="2"/>
      <c r="X67" s="2"/>
      <c r="Y67" s="2"/>
      <c r="Z67" s="2"/>
      <c r="AA67" s="2"/>
    </row>
    <row r="68" spans="2:27" x14ac:dyDescent="0.2"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N68" s="2"/>
      <c r="O68" s="2"/>
      <c r="P68" s="2"/>
      <c r="Q68" s="2"/>
      <c r="S68" s="2"/>
      <c r="T68" s="2"/>
      <c r="U68" s="2"/>
      <c r="W68" s="2"/>
      <c r="X68" s="2"/>
      <c r="Y68" s="2"/>
      <c r="Z68" s="2"/>
      <c r="AA68" s="2"/>
    </row>
    <row r="69" spans="2:27" x14ac:dyDescent="0.2"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N69" s="2"/>
      <c r="O69" s="2"/>
      <c r="P69" s="2"/>
      <c r="Q69" s="2"/>
      <c r="S69" s="2"/>
      <c r="T69" s="2"/>
      <c r="U69" s="2"/>
      <c r="W69" s="2"/>
      <c r="X69" s="2"/>
      <c r="Y69" s="2"/>
      <c r="Z69" s="2"/>
      <c r="AA69" s="2"/>
    </row>
    <row r="70" spans="2:27" x14ac:dyDescent="0.2"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S70" s="2"/>
      <c r="T70" s="2"/>
      <c r="U70" s="2"/>
      <c r="W70" s="2"/>
      <c r="X70" s="2"/>
      <c r="Y70" s="2"/>
      <c r="Z70" s="2"/>
      <c r="AA70" s="2"/>
    </row>
    <row r="71" spans="2:27" x14ac:dyDescent="0.2"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S71" s="2"/>
      <c r="T71" s="2"/>
      <c r="U71" s="2"/>
      <c r="W71" s="2"/>
      <c r="X71" s="2"/>
      <c r="Y71" s="2"/>
      <c r="Z71" s="2"/>
      <c r="AA71" s="2"/>
    </row>
    <row r="72" spans="2:27" x14ac:dyDescent="0.2"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S72" s="2"/>
      <c r="T72" s="2"/>
      <c r="U72" s="2"/>
      <c r="W72" s="2"/>
      <c r="X72" s="2"/>
      <c r="Y72" s="2"/>
      <c r="Z72" s="2"/>
      <c r="AA72" s="2"/>
    </row>
    <row r="73" spans="2:27" x14ac:dyDescent="0.2"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N73" s="2"/>
      <c r="O73" s="2"/>
      <c r="P73" s="2"/>
      <c r="Q73" s="2"/>
      <c r="S73" s="2"/>
      <c r="T73" s="2"/>
      <c r="U73" s="2"/>
      <c r="W73" s="2"/>
      <c r="X73" s="2"/>
      <c r="Y73" s="2"/>
      <c r="Z73" s="2"/>
      <c r="AA73" s="2"/>
    </row>
    <row r="74" spans="2:27" x14ac:dyDescent="0.2"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S74" s="2"/>
      <c r="T74" s="2"/>
      <c r="U74" s="2"/>
      <c r="W74" s="2"/>
      <c r="X74" s="2"/>
      <c r="Y74" s="2"/>
      <c r="Z74" s="2"/>
      <c r="AA74" s="2"/>
    </row>
    <row r="75" spans="2:27" x14ac:dyDescent="0.2"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S75" s="2"/>
      <c r="T75" s="2"/>
      <c r="U75" s="2"/>
      <c r="W75" s="2"/>
      <c r="X75" s="2"/>
      <c r="Y75" s="2"/>
      <c r="Z75" s="2"/>
      <c r="AA75" s="2"/>
    </row>
    <row r="76" spans="2:27" x14ac:dyDescent="0.2"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N76" s="2"/>
      <c r="O76" s="2"/>
      <c r="P76" s="2"/>
      <c r="Q76" s="2"/>
      <c r="S76" s="2"/>
      <c r="T76" s="2"/>
      <c r="U76" s="2"/>
      <c r="W76" s="2"/>
      <c r="X76" s="2"/>
      <c r="Y76" s="2"/>
      <c r="Z76" s="2"/>
      <c r="AA76" s="2"/>
    </row>
    <row r="77" spans="2:27" x14ac:dyDescent="0.2"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N77" s="2"/>
      <c r="O77" s="2"/>
      <c r="P77" s="2"/>
      <c r="Q77" s="2"/>
      <c r="S77" s="2"/>
      <c r="T77" s="2"/>
      <c r="U77" s="2"/>
      <c r="W77" s="2"/>
      <c r="X77" s="2"/>
      <c r="Y77" s="2"/>
      <c r="Z77" s="2"/>
      <c r="AA77" s="2"/>
    </row>
    <row r="78" spans="2:27" x14ac:dyDescent="0.2"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S78" s="2"/>
      <c r="T78" s="2"/>
      <c r="U78" s="2"/>
      <c r="W78" s="2"/>
      <c r="X78" s="2"/>
      <c r="Y78" s="2"/>
      <c r="Z78" s="2"/>
      <c r="AA78" s="2"/>
    </row>
    <row r="79" spans="2:27" x14ac:dyDescent="0.2"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N79" s="2"/>
      <c r="O79" s="2"/>
      <c r="P79" s="2"/>
      <c r="Q79" s="2"/>
      <c r="S79" s="2"/>
      <c r="T79" s="2"/>
      <c r="U79" s="2"/>
      <c r="W79" s="2"/>
      <c r="X79" s="2"/>
      <c r="Y79" s="2"/>
      <c r="Z79" s="2"/>
      <c r="AA79" s="2"/>
    </row>
    <row r="80" spans="2:27" x14ac:dyDescent="0.2"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S80" s="2"/>
      <c r="T80" s="2"/>
      <c r="U80" s="2"/>
      <c r="W80" s="2"/>
      <c r="X80" s="2"/>
      <c r="Y80" s="2"/>
      <c r="Z80" s="2"/>
      <c r="AA80" s="2"/>
    </row>
    <row r="81" spans="2:27" x14ac:dyDescent="0.2"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S81" s="2"/>
      <c r="T81" s="2"/>
      <c r="U81" s="2"/>
      <c r="W81" s="2"/>
      <c r="X81" s="2"/>
      <c r="Y81" s="2"/>
      <c r="Z81" s="2"/>
      <c r="AA81" s="2"/>
    </row>
    <row r="82" spans="2:27" x14ac:dyDescent="0.2"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N82" s="2"/>
      <c r="O82" s="2"/>
      <c r="P82" s="2"/>
      <c r="Q82" s="2"/>
      <c r="S82" s="2"/>
      <c r="T82" s="2"/>
      <c r="U82" s="2"/>
      <c r="W82" s="2"/>
      <c r="X82" s="2"/>
      <c r="Y82" s="2"/>
      <c r="Z82" s="2"/>
      <c r="AA82" s="2"/>
    </row>
    <row r="83" spans="2:27" x14ac:dyDescent="0.2"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N83" s="2"/>
      <c r="O83" s="2"/>
      <c r="P83" s="2"/>
      <c r="Q83" s="2"/>
      <c r="S83" s="2"/>
      <c r="T83" s="2"/>
      <c r="U83" s="2"/>
      <c r="W83" s="2"/>
      <c r="X83" s="2"/>
      <c r="Y83" s="2"/>
      <c r="Z83" s="2"/>
      <c r="AA83" s="2"/>
    </row>
    <row r="84" spans="2:27" x14ac:dyDescent="0.2"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S84" s="2"/>
      <c r="T84" s="2"/>
      <c r="U84" s="2"/>
      <c r="W84" s="2"/>
      <c r="X84" s="2"/>
      <c r="Y84" s="2"/>
      <c r="Z84" s="2"/>
      <c r="AA84" s="2"/>
    </row>
    <row r="85" spans="2:27" x14ac:dyDescent="0.2"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S85" s="2"/>
      <c r="T85" s="2"/>
      <c r="U85" s="2"/>
      <c r="W85" s="2"/>
      <c r="X85" s="2"/>
      <c r="Y85" s="2"/>
      <c r="Z85" s="2"/>
      <c r="AA85" s="2"/>
    </row>
    <row r="86" spans="2:27" x14ac:dyDescent="0.2"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S86" s="2"/>
      <c r="T86" s="2"/>
      <c r="U86" s="2"/>
      <c r="W86" s="2"/>
      <c r="X86" s="2"/>
      <c r="Y86" s="2"/>
      <c r="Z86" s="2"/>
      <c r="AA86" s="2"/>
    </row>
    <row r="87" spans="2:27" x14ac:dyDescent="0.2"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S87" s="2"/>
      <c r="T87" s="2"/>
      <c r="U87" s="2"/>
      <c r="W87" s="2"/>
      <c r="X87" s="2"/>
      <c r="Y87" s="2"/>
      <c r="Z87" s="2"/>
      <c r="AA87" s="2"/>
    </row>
    <row r="88" spans="2:27" x14ac:dyDescent="0.2"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N88" s="2"/>
      <c r="O88" s="2"/>
      <c r="P88" s="2"/>
      <c r="Q88" s="2"/>
      <c r="S88" s="2"/>
      <c r="T88" s="2"/>
      <c r="U88" s="2"/>
      <c r="W88" s="2"/>
      <c r="X88" s="2"/>
      <c r="Y88" s="2"/>
      <c r="Z88" s="2"/>
      <c r="AA88" s="2"/>
    </row>
    <row r="89" spans="2:27" x14ac:dyDescent="0.2"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N89" s="2"/>
      <c r="O89" s="2"/>
      <c r="P89" s="2"/>
      <c r="Q89" s="2"/>
      <c r="S89" s="2"/>
      <c r="T89" s="2"/>
      <c r="U89" s="2"/>
      <c r="W89" s="2"/>
      <c r="X89" s="2"/>
      <c r="Y89" s="2"/>
      <c r="Z89" s="2"/>
      <c r="AA89" s="2"/>
    </row>
    <row r="90" spans="2:27" x14ac:dyDescent="0.2"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N90" s="2"/>
      <c r="O90" s="2"/>
      <c r="P90" s="2"/>
      <c r="Q90" s="2"/>
      <c r="S90" s="2"/>
      <c r="T90" s="2"/>
      <c r="U90" s="2"/>
      <c r="W90" s="2"/>
      <c r="X90" s="2"/>
      <c r="Y90" s="2"/>
      <c r="Z90" s="2"/>
      <c r="AA90" s="2"/>
    </row>
    <row r="91" spans="2:27" x14ac:dyDescent="0.2"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N91" s="2"/>
      <c r="O91" s="2"/>
      <c r="P91" s="2"/>
      <c r="Q91" s="2"/>
      <c r="S91" s="2"/>
      <c r="T91" s="2"/>
      <c r="U91" s="2"/>
      <c r="W91" s="2"/>
      <c r="X91" s="2"/>
      <c r="Y91" s="2"/>
      <c r="Z91" s="2"/>
      <c r="AA91" s="2"/>
    </row>
    <row r="92" spans="2:27" x14ac:dyDescent="0.2"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N92" s="2"/>
      <c r="O92" s="2"/>
      <c r="P92" s="2"/>
      <c r="Q92" s="2"/>
      <c r="S92" s="2"/>
      <c r="T92" s="2"/>
      <c r="U92" s="2"/>
      <c r="W92" s="2"/>
      <c r="X92" s="2"/>
      <c r="Y92" s="2"/>
      <c r="Z92" s="2"/>
      <c r="AA92" s="2"/>
    </row>
    <row r="93" spans="2:27" x14ac:dyDescent="0.2"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N93" s="2"/>
      <c r="O93" s="2"/>
      <c r="P93" s="2"/>
      <c r="Q93" s="2"/>
      <c r="S93" s="2"/>
      <c r="T93" s="2"/>
      <c r="U93" s="2"/>
      <c r="W93" s="2"/>
      <c r="X93" s="2"/>
      <c r="Y93" s="2"/>
      <c r="Z93" s="2"/>
      <c r="AA93" s="2"/>
    </row>
    <row r="94" spans="2:27" x14ac:dyDescent="0.2"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N94" s="2"/>
      <c r="O94" s="2"/>
      <c r="P94" s="2"/>
      <c r="Q94" s="2"/>
      <c r="S94" s="2"/>
      <c r="T94" s="2"/>
      <c r="U94" s="2"/>
      <c r="W94" s="2"/>
      <c r="X94" s="2"/>
      <c r="Y94" s="2"/>
      <c r="Z94" s="2"/>
      <c r="AA94" s="2"/>
    </row>
    <row r="95" spans="2:27" x14ac:dyDescent="0.2"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N95" s="2"/>
      <c r="O95" s="2"/>
      <c r="P95" s="2"/>
      <c r="Q95" s="2"/>
      <c r="S95" s="2"/>
      <c r="T95" s="2"/>
      <c r="U95" s="2"/>
      <c r="W95" s="2"/>
      <c r="X95" s="2"/>
      <c r="Y95" s="2"/>
      <c r="Z95" s="2"/>
      <c r="AA95" s="2"/>
    </row>
    <row r="96" spans="2:27" x14ac:dyDescent="0.2"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N96" s="2"/>
      <c r="O96" s="2"/>
      <c r="P96" s="2"/>
      <c r="Q96" s="2"/>
      <c r="S96" s="2"/>
      <c r="T96" s="2"/>
      <c r="U96" s="2"/>
      <c r="W96" s="2"/>
      <c r="X96" s="2"/>
      <c r="Y96" s="2"/>
      <c r="Z96" s="2"/>
      <c r="AA96" s="2"/>
    </row>
    <row r="97" spans="2:27" x14ac:dyDescent="0.2"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N97" s="2"/>
      <c r="O97" s="2"/>
      <c r="P97" s="2"/>
      <c r="Q97" s="2"/>
      <c r="S97" s="2"/>
      <c r="T97" s="2"/>
      <c r="U97" s="2"/>
      <c r="W97" s="2"/>
      <c r="X97" s="2"/>
      <c r="Y97" s="2"/>
      <c r="Z97" s="2"/>
      <c r="AA97" s="2"/>
    </row>
    <row r="98" spans="2:27" x14ac:dyDescent="0.2"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N98" s="2"/>
      <c r="O98" s="2"/>
      <c r="P98" s="2"/>
      <c r="Q98" s="2"/>
      <c r="S98" s="2"/>
      <c r="T98" s="2"/>
      <c r="U98" s="2"/>
      <c r="W98" s="2"/>
      <c r="X98" s="2"/>
      <c r="Y98" s="2"/>
      <c r="Z98" s="2"/>
      <c r="AA98" s="2"/>
    </row>
    <row r="99" spans="2:27" x14ac:dyDescent="0.2"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N99" s="2"/>
      <c r="O99" s="2"/>
      <c r="P99" s="2"/>
      <c r="Q99" s="2"/>
      <c r="S99" s="2"/>
      <c r="T99" s="2"/>
      <c r="U99" s="2"/>
      <c r="W99" s="2"/>
      <c r="X99" s="2"/>
      <c r="Y99" s="2"/>
      <c r="Z99" s="2"/>
      <c r="AA99" s="2"/>
    </row>
    <row r="100" spans="2:27" x14ac:dyDescent="0.2"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N100" s="2"/>
      <c r="O100" s="2"/>
      <c r="P100" s="2"/>
      <c r="Q100" s="2"/>
      <c r="S100" s="2"/>
      <c r="T100" s="2"/>
      <c r="U100" s="2"/>
      <c r="W100" s="2"/>
      <c r="X100" s="2"/>
      <c r="Y100" s="2"/>
      <c r="Z100" s="2"/>
      <c r="AA100" s="2"/>
    </row>
    <row r="101" spans="2:27" x14ac:dyDescent="0.2"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N101" s="2"/>
      <c r="O101" s="2"/>
      <c r="P101" s="2"/>
      <c r="Q101" s="2"/>
      <c r="S101" s="2"/>
      <c r="T101" s="2"/>
      <c r="U101" s="2"/>
      <c r="W101" s="2"/>
      <c r="X101" s="2"/>
      <c r="Y101" s="2"/>
      <c r="Z101" s="2"/>
      <c r="AA101" s="2"/>
    </row>
    <row r="102" spans="2:27" x14ac:dyDescent="0.2"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N102" s="2"/>
      <c r="O102" s="2"/>
      <c r="P102" s="2"/>
      <c r="Q102" s="2"/>
      <c r="S102" s="2"/>
      <c r="T102" s="2"/>
      <c r="U102" s="2"/>
      <c r="W102" s="2"/>
      <c r="X102" s="2"/>
      <c r="Y102" s="2"/>
      <c r="Z102" s="2"/>
      <c r="AA102" s="2"/>
    </row>
    <row r="103" spans="2:27" x14ac:dyDescent="0.2"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S103" s="2"/>
      <c r="T103" s="2"/>
      <c r="U103" s="2"/>
      <c r="W103" s="2"/>
      <c r="X103" s="2"/>
      <c r="Y103" s="2"/>
      <c r="Z103" s="2"/>
      <c r="AA103" s="2"/>
    </row>
    <row r="104" spans="2:27" x14ac:dyDescent="0.2"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N104" s="2"/>
      <c r="O104" s="2"/>
      <c r="P104" s="2"/>
      <c r="Q104" s="2"/>
      <c r="S104" s="2"/>
      <c r="T104" s="2"/>
      <c r="U104" s="2"/>
      <c r="W104" s="2"/>
      <c r="X104" s="2"/>
      <c r="Y104" s="2"/>
      <c r="Z104" s="2"/>
      <c r="AA104" s="2"/>
    </row>
    <row r="105" spans="2:27" x14ac:dyDescent="0.2"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N105" s="2"/>
      <c r="O105" s="2"/>
      <c r="P105" s="2"/>
      <c r="Q105" s="2"/>
      <c r="S105" s="2"/>
      <c r="T105" s="2"/>
      <c r="U105" s="2"/>
      <c r="W105" s="2"/>
      <c r="X105" s="2"/>
      <c r="Y105" s="2"/>
      <c r="Z105" s="2"/>
      <c r="AA105" s="2"/>
    </row>
    <row r="106" spans="2:27" x14ac:dyDescent="0.2"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N106" s="2"/>
      <c r="O106" s="2"/>
      <c r="P106" s="2"/>
      <c r="Q106" s="2"/>
      <c r="S106" s="2"/>
      <c r="T106" s="2"/>
      <c r="U106" s="2"/>
      <c r="W106" s="2"/>
      <c r="X106" s="2"/>
      <c r="Y106" s="2"/>
      <c r="Z106" s="2"/>
      <c r="AA106" s="2"/>
    </row>
    <row r="107" spans="2:27" x14ac:dyDescent="0.2"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N107" s="2"/>
      <c r="O107" s="2"/>
      <c r="P107" s="2"/>
      <c r="Q107" s="2"/>
      <c r="S107" s="2"/>
      <c r="T107" s="2"/>
      <c r="U107" s="2"/>
      <c r="W107" s="2"/>
      <c r="X107" s="2"/>
      <c r="Y107" s="2"/>
      <c r="Z107" s="2"/>
      <c r="AA107" s="2"/>
    </row>
    <row r="108" spans="2:27" x14ac:dyDescent="0.2"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N108" s="2"/>
      <c r="O108" s="2"/>
      <c r="P108" s="2"/>
      <c r="Q108" s="2"/>
      <c r="S108" s="2"/>
      <c r="T108" s="2"/>
      <c r="U108" s="2"/>
      <c r="W108" s="2"/>
      <c r="X108" s="2"/>
      <c r="Y108" s="2"/>
      <c r="Z108" s="2"/>
      <c r="AA108" s="2"/>
    </row>
    <row r="109" spans="2:27" x14ac:dyDescent="0.2"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S109" s="2"/>
      <c r="T109" s="2"/>
      <c r="U109" s="2"/>
      <c r="W109" s="2"/>
      <c r="X109" s="2"/>
      <c r="Y109" s="2"/>
      <c r="Z109" s="2"/>
      <c r="AA109" s="2"/>
    </row>
    <row r="110" spans="2:27" x14ac:dyDescent="0.2"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S110" s="2"/>
      <c r="T110" s="2"/>
      <c r="U110" s="2"/>
      <c r="W110" s="2"/>
      <c r="X110" s="2"/>
      <c r="Y110" s="2"/>
      <c r="Z110" s="2"/>
      <c r="AA110" s="2"/>
    </row>
    <row r="111" spans="2:27" x14ac:dyDescent="0.2"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S111" s="2"/>
      <c r="T111" s="2"/>
      <c r="U111" s="2"/>
      <c r="W111" s="2"/>
      <c r="X111" s="2"/>
      <c r="Y111" s="2"/>
      <c r="Z111" s="2"/>
      <c r="AA111" s="2"/>
    </row>
    <row r="112" spans="2:27" x14ac:dyDescent="0.2"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S112" s="2"/>
      <c r="T112" s="2"/>
      <c r="U112" s="2"/>
      <c r="W112" s="2"/>
      <c r="X112" s="2"/>
      <c r="Y112" s="2"/>
      <c r="Z112" s="2"/>
      <c r="AA112" s="2"/>
    </row>
    <row r="113" spans="2:27" x14ac:dyDescent="0.2"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S113" s="2"/>
      <c r="T113" s="2"/>
      <c r="U113" s="2"/>
      <c r="W113" s="2"/>
      <c r="X113" s="2"/>
      <c r="Y113" s="2"/>
      <c r="Z113" s="2"/>
      <c r="AA113" s="2"/>
    </row>
    <row r="114" spans="2:27" x14ac:dyDescent="0.2"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S114" s="2"/>
      <c r="T114" s="2"/>
      <c r="U114" s="2"/>
      <c r="W114" s="2"/>
      <c r="X114" s="2"/>
      <c r="Y114" s="2"/>
      <c r="Z114" s="2"/>
      <c r="AA114" s="2"/>
    </row>
    <row r="115" spans="2:27" x14ac:dyDescent="0.2"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S115" s="2"/>
      <c r="T115" s="2"/>
      <c r="U115" s="2"/>
      <c r="W115" s="2"/>
      <c r="X115" s="2"/>
      <c r="Y115" s="2"/>
      <c r="Z115" s="2"/>
      <c r="AA115" s="2"/>
    </row>
    <row r="116" spans="2:27" x14ac:dyDescent="0.2"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S116" s="2"/>
      <c r="T116" s="2"/>
      <c r="U116" s="2"/>
      <c r="W116" s="2"/>
      <c r="X116" s="2"/>
      <c r="Y116" s="2"/>
      <c r="Z116" s="2"/>
      <c r="AA116" s="2"/>
    </row>
    <row r="117" spans="2:27" x14ac:dyDescent="0.2"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S117" s="2"/>
      <c r="T117" s="2"/>
      <c r="U117" s="2"/>
      <c r="W117" s="2"/>
      <c r="X117" s="2"/>
      <c r="Y117" s="2"/>
      <c r="Z117" s="2"/>
      <c r="AA117" s="2"/>
    </row>
    <row r="118" spans="2:27" x14ac:dyDescent="0.2"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S118" s="2"/>
      <c r="T118" s="2"/>
      <c r="U118" s="2"/>
      <c r="W118" s="2"/>
      <c r="X118" s="2"/>
      <c r="Y118" s="2"/>
      <c r="Z118" s="2"/>
      <c r="AA118" s="2"/>
    </row>
    <row r="119" spans="2:27" x14ac:dyDescent="0.2"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S119" s="2"/>
      <c r="T119" s="2"/>
      <c r="U119" s="2"/>
      <c r="W119" s="2"/>
      <c r="X119" s="2"/>
      <c r="Y119" s="2"/>
      <c r="Z119" s="2"/>
      <c r="AA119" s="2"/>
    </row>
    <row r="120" spans="2:27" x14ac:dyDescent="0.2"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S120" s="2"/>
      <c r="T120" s="2"/>
      <c r="U120" s="2"/>
      <c r="W120" s="2"/>
      <c r="X120" s="2"/>
      <c r="Y120" s="2"/>
      <c r="Z120" s="2"/>
      <c r="AA120" s="2"/>
    </row>
    <row r="121" spans="2:27" x14ac:dyDescent="0.2"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S121" s="2"/>
      <c r="T121" s="2"/>
      <c r="U121" s="2"/>
      <c r="W121" s="2"/>
      <c r="X121" s="2"/>
      <c r="Y121" s="2"/>
      <c r="Z121" s="2"/>
      <c r="AA121" s="2"/>
    </row>
    <row r="122" spans="2:27" x14ac:dyDescent="0.2"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S122" s="2"/>
      <c r="T122" s="2"/>
      <c r="U122" s="2"/>
      <c r="W122" s="2"/>
      <c r="X122" s="2"/>
      <c r="Y122" s="2"/>
      <c r="Z122" s="2"/>
      <c r="AA122" s="2"/>
    </row>
    <row r="123" spans="2:27" x14ac:dyDescent="0.2"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S123" s="2"/>
      <c r="T123" s="2"/>
      <c r="U123" s="2"/>
      <c r="W123" s="2"/>
      <c r="X123" s="2"/>
      <c r="Y123" s="2"/>
      <c r="Z123" s="2"/>
      <c r="AA123" s="2"/>
    </row>
    <row r="124" spans="2:27" x14ac:dyDescent="0.2"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S124" s="2"/>
      <c r="T124" s="2"/>
      <c r="U124" s="2"/>
      <c r="W124" s="2"/>
      <c r="X124" s="2"/>
      <c r="Y124" s="2"/>
      <c r="Z124" s="2"/>
      <c r="AA124" s="2"/>
    </row>
    <row r="125" spans="2:27" x14ac:dyDescent="0.2"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S125" s="2"/>
      <c r="T125" s="2"/>
      <c r="U125" s="2"/>
      <c r="W125" s="2"/>
      <c r="X125" s="2"/>
      <c r="Y125" s="2"/>
      <c r="Z125" s="2"/>
      <c r="AA125" s="2"/>
    </row>
    <row r="126" spans="2:27" x14ac:dyDescent="0.2"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S126" s="2"/>
      <c r="T126" s="2"/>
      <c r="U126" s="2"/>
      <c r="W126" s="2"/>
      <c r="X126" s="2"/>
      <c r="Y126" s="2"/>
      <c r="Z126" s="2"/>
      <c r="AA126" s="2"/>
    </row>
    <row r="127" spans="2:27" x14ac:dyDescent="0.2"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S127" s="2"/>
      <c r="T127" s="2"/>
      <c r="U127" s="2"/>
      <c r="W127" s="2"/>
      <c r="X127" s="2"/>
      <c r="Y127" s="2"/>
      <c r="Z127" s="2"/>
      <c r="AA127" s="2"/>
    </row>
    <row r="128" spans="2:27" x14ac:dyDescent="0.2"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S128" s="2"/>
      <c r="T128" s="2"/>
      <c r="U128" s="2"/>
      <c r="W128" s="2"/>
      <c r="X128" s="2"/>
      <c r="Y128" s="2"/>
      <c r="Z128" s="2"/>
      <c r="AA128" s="2"/>
    </row>
    <row r="129" spans="2:27" x14ac:dyDescent="0.2"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S129" s="2"/>
      <c r="T129" s="2"/>
      <c r="U129" s="2"/>
      <c r="W129" s="2"/>
      <c r="X129" s="2"/>
      <c r="Y129" s="2"/>
      <c r="Z129" s="2"/>
      <c r="AA129" s="2"/>
    </row>
    <row r="130" spans="2:27" x14ac:dyDescent="0.2"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S130" s="2"/>
      <c r="T130" s="2"/>
      <c r="U130" s="2"/>
      <c r="W130" s="2"/>
      <c r="X130" s="2"/>
      <c r="Y130" s="2"/>
      <c r="Z130" s="2"/>
      <c r="AA130" s="2"/>
    </row>
    <row r="131" spans="2:27" x14ac:dyDescent="0.2"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S131" s="2"/>
      <c r="T131" s="2"/>
      <c r="U131" s="2"/>
      <c r="W131" s="2"/>
      <c r="X131" s="2"/>
      <c r="Y131" s="2"/>
      <c r="Z131" s="2"/>
      <c r="AA131" s="2"/>
    </row>
    <row r="132" spans="2:27" x14ac:dyDescent="0.2"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S132" s="2"/>
      <c r="T132" s="2"/>
      <c r="U132" s="2"/>
      <c r="W132" s="2"/>
      <c r="X132" s="2"/>
      <c r="Y132" s="2"/>
      <c r="Z132" s="2"/>
      <c r="AA132" s="2"/>
    </row>
    <row r="133" spans="2:27" x14ac:dyDescent="0.2"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S133" s="2"/>
      <c r="T133" s="2"/>
      <c r="U133" s="2"/>
      <c r="W133" s="2"/>
      <c r="X133" s="2"/>
      <c r="Y133" s="2"/>
      <c r="Z133" s="2"/>
      <c r="AA133" s="2"/>
    </row>
    <row r="134" spans="2:27" x14ac:dyDescent="0.2"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S134" s="2"/>
      <c r="T134" s="2"/>
      <c r="U134" s="2"/>
      <c r="W134" s="2"/>
      <c r="X134" s="2"/>
      <c r="Y134" s="2"/>
      <c r="Z134" s="2"/>
      <c r="AA134" s="2"/>
    </row>
    <row r="135" spans="2:27" x14ac:dyDescent="0.2"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S135" s="2"/>
      <c r="T135" s="2"/>
      <c r="U135" s="2"/>
      <c r="W135" s="2"/>
      <c r="X135" s="2"/>
      <c r="Y135" s="2"/>
      <c r="Z135" s="2"/>
      <c r="AA135" s="2"/>
    </row>
    <row r="136" spans="2:27" x14ac:dyDescent="0.2"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S136" s="2"/>
      <c r="T136" s="2"/>
      <c r="U136" s="2"/>
      <c r="W136" s="2"/>
      <c r="X136" s="2"/>
      <c r="Y136" s="2"/>
      <c r="Z136" s="2"/>
      <c r="AA136" s="2"/>
    </row>
    <row r="137" spans="2:27" x14ac:dyDescent="0.2"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S137" s="2"/>
      <c r="T137" s="2"/>
      <c r="U137" s="2"/>
      <c r="W137" s="2"/>
      <c r="X137" s="2"/>
      <c r="Y137" s="2"/>
      <c r="Z137" s="2"/>
      <c r="AA137" s="2"/>
    </row>
    <row r="138" spans="2:27" x14ac:dyDescent="0.2"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S138" s="2"/>
      <c r="T138" s="2"/>
      <c r="U138" s="2"/>
      <c r="W138" s="2"/>
      <c r="X138" s="2"/>
      <c r="Y138" s="2"/>
      <c r="Z138" s="2"/>
      <c r="AA138" s="2"/>
    </row>
    <row r="139" spans="2:27" x14ac:dyDescent="0.2"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S139" s="2"/>
      <c r="T139" s="2"/>
      <c r="U139" s="2"/>
      <c r="W139" s="2"/>
      <c r="X139" s="2"/>
      <c r="Y139" s="2"/>
      <c r="Z139" s="2"/>
      <c r="AA139" s="2"/>
    </row>
    <row r="140" spans="2:27" x14ac:dyDescent="0.2"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S140" s="2"/>
      <c r="T140" s="2"/>
      <c r="U140" s="2"/>
      <c r="W140" s="2"/>
      <c r="X140" s="2"/>
      <c r="Y140" s="2"/>
      <c r="Z140" s="2"/>
      <c r="AA140" s="2"/>
    </row>
    <row r="141" spans="2:27" x14ac:dyDescent="0.2"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S141" s="2"/>
      <c r="T141" s="2"/>
      <c r="U141" s="2"/>
      <c r="W141" s="2"/>
      <c r="X141" s="2"/>
      <c r="Y141" s="2"/>
      <c r="Z141" s="2"/>
      <c r="AA141" s="2"/>
    </row>
    <row r="142" spans="2:27" x14ac:dyDescent="0.2"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S142" s="2"/>
      <c r="T142" s="2"/>
      <c r="U142" s="2"/>
      <c r="W142" s="2"/>
      <c r="X142" s="2"/>
      <c r="Y142" s="2"/>
      <c r="Z142" s="2"/>
      <c r="AA142" s="2"/>
    </row>
    <row r="143" spans="2:27" x14ac:dyDescent="0.2"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S143" s="2"/>
      <c r="T143" s="2"/>
      <c r="U143" s="2"/>
      <c r="W143" s="2"/>
      <c r="X143" s="2"/>
      <c r="Y143" s="2"/>
      <c r="Z143" s="2"/>
      <c r="AA143" s="2"/>
    </row>
    <row r="144" spans="2:27" x14ac:dyDescent="0.2"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S144" s="2"/>
      <c r="T144" s="2"/>
      <c r="U144" s="2"/>
      <c r="W144" s="2"/>
    </row>
    <row r="145" spans="1:27" x14ac:dyDescent="0.2"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S145" s="2"/>
      <c r="T145" s="2"/>
      <c r="U145" s="2"/>
      <c r="W145" s="2"/>
    </row>
    <row r="146" spans="1:27" x14ac:dyDescent="0.2"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S146" s="2"/>
      <c r="T146" s="2"/>
      <c r="U146" s="2"/>
      <c r="W146" s="2"/>
    </row>
    <row r="147" spans="1:27" x14ac:dyDescent="0.2"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S147" s="2"/>
      <c r="T147" s="2"/>
      <c r="U147" s="2"/>
      <c r="W147" s="2"/>
    </row>
    <row r="148" spans="1:27" x14ac:dyDescent="0.2"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S148" s="2"/>
      <c r="T148" s="2"/>
      <c r="U148" s="2"/>
      <c r="W148" s="2"/>
    </row>
    <row r="149" spans="1:27" x14ac:dyDescent="0.2"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S149" s="2"/>
      <c r="T149" s="2"/>
      <c r="U149" s="2"/>
      <c r="W149" s="2"/>
    </row>
    <row r="150" spans="1:27" s="190" customFormat="1" x14ac:dyDescent="0.2">
      <c r="A150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2"/>
      <c r="M150" s="2"/>
      <c r="N150" s="2"/>
      <c r="O150" s="2"/>
      <c r="P150" s="2"/>
      <c r="Q150" s="2"/>
      <c r="R150" s="3"/>
      <c r="S150" s="2"/>
      <c r="T150" s="2"/>
      <c r="U150" s="2"/>
      <c r="V150" s="3"/>
      <c r="W150" s="2"/>
      <c r="X150"/>
      <c r="Y150"/>
      <c r="Z150"/>
      <c r="AA150"/>
    </row>
    <row r="151" spans="1:27" s="190" customFormat="1" x14ac:dyDescent="0.2">
      <c r="A151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2"/>
      <c r="M151" s="2"/>
      <c r="N151" s="2"/>
      <c r="O151" s="2"/>
      <c r="P151" s="2"/>
      <c r="Q151" s="2"/>
      <c r="R151" s="3"/>
      <c r="S151" s="2"/>
      <c r="T151" s="2"/>
      <c r="U151" s="2"/>
      <c r="V151" s="3"/>
      <c r="W151" s="2"/>
      <c r="X151"/>
      <c r="Y151"/>
      <c r="Z151"/>
      <c r="AA151"/>
    </row>
    <row r="152" spans="1:27" s="190" customFormat="1" x14ac:dyDescent="0.2">
      <c r="A152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2"/>
      <c r="M152" s="2"/>
      <c r="N152" s="2"/>
      <c r="O152" s="2"/>
      <c r="P152" s="2"/>
      <c r="Q152" s="2"/>
      <c r="R152" s="3"/>
      <c r="S152" s="2"/>
      <c r="T152" s="2"/>
      <c r="U152" s="2"/>
      <c r="V152" s="3"/>
      <c r="W152" s="2"/>
      <c r="X152"/>
      <c r="Y152"/>
      <c r="Z152"/>
      <c r="AA152"/>
    </row>
    <row r="153" spans="1:27" s="190" customFormat="1" x14ac:dyDescent="0.2">
      <c r="A153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2"/>
      <c r="M153" s="2"/>
      <c r="N153" s="2"/>
      <c r="O153" s="2"/>
      <c r="P153" s="2"/>
      <c r="Q153" s="2"/>
      <c r="R153" s="3"/>
      <c r="S153" s="2"/>
      <c r="T153" s="2"/>
      <c r="U153" s="2"/>
      <c r="V153" s="3"/>
      <c r="W153" s="2"/>
      <c r="X153"/>
      <c r="Y153"/>
      <c r="Z153"/>
      <c r="AA153"/>
    </row>
    <row r="154" spans="1:27" s="190" customFormat="1" x14ac:dyDescent="0.2">
      <c r="A154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2"/>
      <c r="M154" s="2"/>
      <c r="N154" s="2"/>
      <c r="O154" s="2"/>
      <c r="P154" s="2"/>
      <c r="Q154" s="2"/>
      <c r="R154" s="3"/>
      <c r="S154" s="2"/>
      <c r="T154" s="2"/>
      <c r="U154" s="2"/>
      <c r="V154" s="3"/>
      <c r="W154" s="2"/>
      <c r="X154"/>
      <c r="Y154"/>
      <c r="Z154"/>
      <c r="AA154"/>
    </row>
  </sheetData>
  <mergeCells count="6">
    <mergeCell ref="S3:U3"/>
    <mergeCell ref="B3:D3"/>
    <mergeCell ref="E3:G3"/>
    <mergeCell ref="H3:J3"/>
    <mergeCell ref="L3:N3"/>
    <mergeCell ref="O3:Q3"/>
  </mergeCells>
  <pageMargins left="0.27559055118110237" right="0.43307086614173229" top="0.27559055118110237" bottom="0.27559055118110237" header="0.31496062992125984" footer="0.31496062992125984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14FA7C966AE418E167A1456EE1510" ma:contentTypeVersion="5" ma:contentTypeDescription="Create a new document." ma:contentTypeScope="" ma:versionID="676f7fbb0ea69cdc99dfdbec36b2c92f">
  <xsd:schema xmlns:xsd="http://www.w3.org/2001/XMLSchema" xmlns:xs="http://www.w3.org/2001/XMLSchema" xmlns:p="http://schemas.microsoft.com/office/2006/metadata/properties" xmlns:ns2="4264e746-2a5c-480a-b09f-f69019c1e381" xmlns:ns3="76fac416-6cbf-4037-951e-ea033c19bb7c" targetNamespace="http://schemas.microsoft.com/office/2006/metadata/properties" ma:root="true" ma:fieldsID="550870afab1e84ebc6b156d3ad6986ca" ns2:_="" ns3:_="">
    <xsd:import namespace="4264e746-2a5c-480a-b09f-f69019c1e381"/>
    <xsd:import namespace="76fac416-6cbf-4037-951e-ea033c19b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4e746-2a5c-480a-b09f-f69019c1e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ac416-6cbf-4037-951e-ea033c19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FA6F9-0E82-4788-9CC0-D0C2E2CADF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D80CD-652F-46D4-8A44-B0AA3612C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4e746-2a5c-480a-b09f-f69019c1e381"/>
    <ds:schemaRef ds:uri="76fac416-6cbf-4037-951e-ea033c19b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2024-25 (estimates @ 09.10.23)</vt:lpstr>
      <vt:lpstr>'2024-25 (estimates @ 09.10.23)'!Print_Area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Debbie</dc:creator>
  <cp:lastModifiedBy>Stevenson, Debbie</cp:lastModifiedBy>
  <dcterms:created xsi:type="dcterms:W3CDTF">2023-10-31T10:22:30Z</dcterms:created>
  <dcterms:modified xsi:type="dcterms:W3CDTF">2023-10-31T11:56:58Z</dcterms:modified>
</cp:coreProperties>
</file>