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lingtoncouncil-my.sharepoint.com/personal/suzie_crawford_islington_gov_uk/Documents/Desktop/"/>
    </mc:Choice>
  </mc:AlternateContent>
  <xr:revisionPtr revIDLastSave="0" documentId="8_{1B19F6FB-B38C-4F4C-87CF-4692DF1F0132}" xr6:coauthVersionLast="47" xr6:coauthVersionMax="47" xr10:uidLastSave="{00000000-0000-0000-0000-000000000000}"/>
  <bookViews>
    <workbookView xWindow="-110" yWindow="-110" windowWidth="19420" windowHeight="10420" xr2:uid="{8FC60D82-21DD-446F-91DB-81A6F991800E}"/>
  </bookViews>
  <sheets>
    <sheet name="2023-24 DSG (Ests 09.11.22)" sheetId="1" r:id="rId1"/>
  </sheets>
  <externalReferences>
    <externalReference r:id="rId2"/>
  </externalReferences>
  <definedNames>
    <definedName name="Ceiling" localSheetId="0">#REF!</definedName>
    <definedName name="Ceiling">#REF!</definedName>
    <definedName name="DISTRIBUTION_FROM_2012_13" localSheetId="0">#REF!</definedName>
    <definedName name="DISTRIBUTION_FROM_2012_13">#REF!</definedName>
    <definedName name="Floor" localSheetId="0">#REF!</definedName>
    <definedName name="Floor">#REF!</definedName>
    <definedName name="Individual_School_Budget_2013_14" localSheetId="0">#REF!</definedName>
    <definedName name="Individual_School_Budget_2013_14">#REF!</definedName>
    <definedName name="Name">[1]Summary!$D$4:$D$48</definedName>
    <definedName name="_xlnm.Print_Area" localSheetId="0">'2023-24 DSG (Ests 09.11.22)'!$A$1:$AH$45</definedName>
    <definedName name="Scale_Factor" localSheetId="0">#REF!</definedName>
    <definedName name="Scale_Fact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40" i="1" l="1"/>
  <c r="AB40" i="1"/>
  <c r="AF40" i="1" s="1"/>
  <c r="AG40" i="1" s="1"/>
  <c r="V40" i="1"/>
  <c r="U40" i="1"/>
  <c r="T40" i="1"/>
  <c r="S40" i="1"/>
  <c r="Q40" i="1"/>
  <c r="R40" i="1" s="1"/>
  <c r="J40" i="1"/>
  <c r="K40" i="1" s="1"/>
  <c r="AI39" i="1"/>
  <c r="AB39" i="1"/>
  <c r="AF39" i="1" s="1"/>
  <c r="AG39" i="1" s="1"/>
  <c r="U39" i="1"/>
  <c r="V39" i="1" s="1"/>
  <c r="T39" i="1"/>
  <c r="S39" i="1"/>
  <c r="P39" i="1"/>
  <c r="O39" i="1"/>
  <c r="N39" i="1"/>
  <c r="J39" i="1"/>
  <c r="K39" i="1" s="1"/>
  <c r="I39" i="1"/>
  <c r="G39" i="1"/>
  <c r="Q39" i="1" s="1"/>
  <c r="R39" i="1" s="1"/>
  <c r="D39" i="1"/>
  <c r="W38" i="1"/>
  <c r="Z38" i="1" s="1"/>
  <c r="AD38" i="1" s="1"/>
  <c r="T38" i="1"/>
  <c r="S38" i="1"/>
  <c r="P38" i="1"/>
  <c r="O38" i="1"/>
  <c r="N38" i="1"/>
  <c r="G38" i="1"/>
  <c r="Q38" i="1" s="1"/>
  <c r="R38" i="1" s="1"/>
  <c r="D38" i="1"/>
  <c r="AD37" i="1"/>
  <c r="AA37" i="1"/>
  <c r="AE37" i="1" s="1"/>
  <c r="Z37" i="1"/>
  <c r="Y37" i="1"/>
  <c r="T37" i="1"/>
  <c r="S37" i="1"/>
  <c r="Q37" i="1"/>
  <c r="R37" i="1" s="1"/>
  <c r="P37" i="1"/>
  <c r="O37" i="1"/>
  <c r="N37" i="1"/>
  <c r="I37" i="1"/>
  <c r="G37" i="1"/>
  <c r="D37" i="1"/>
  <c r="AI37" i="1" s="1"/>
  <c r="AD36" i="1"/>
  <c r="AA36" i="1"/>
  <c r="AE36" i="1" s="1"/>
  <c r="Z36" i="1"/>
  <c r="Y36" i="1"/>
  <c r="T36" i="1"/>
  <c r="S36" i="1"/>
  <c r="Q36" i="1"/>
  <c r="R36" i="1" s="1"/>
  <c r="P36" i="1"/>
  <c r="O36" i="1"/>
  <c r="N36" i="1"/>
  <c r="I36" i="1"/>
  <c r="G36" i="1"/>
  <c r="D36" i="1"/>
  <c r="AI36" i="1" s="1"/>
  <c r="AD35" i="1"/>
  <c r="AA35" i="1"/>
  <c r="AE35" i="1" s="1"/>
  <c r="Z35" i="1"/>
  <c r="Y35" i="1"/>
  <c r="T35" i="1"/>
  <c r="S35" i="1"/>
  <c r="Q35" i="1"/>
  <c r="Q42" i="1" s="1"/>
  <c r="P35" i="1"/>
  <c r="O35" i="1"/>
  <c r="N35" i="1"/>
  <c r="N42" i="1" s="1"/>
  <c r="I35" i="1"/>
  <c r="G35" i="1"/>
  <c r="G42" i="1" s="1"/>
  <c r="D35" i="1"/>
  <c r="AI35" i="1" s="1"/>
  <c r="AI31" i="1"/>
  <c r="AB31" i="1"/>
  <c r="AC31" i="1" s="1"/>
  <c r="Q31" i="1"/>
  <c r="AF31" i="1" s="1"/>
  <c r="AG31" i="1" s="1"/>
  <c r="K31" i="1"/>
  <c r="Y30" i="1"/>
  <c r="Y33" i="1" s="1"/>
  <c r="AI29" i="1"/>
  <c r="AB29" i="1"/>
  <c r="AF29" i="1" s="1"/>
  <c r="AG29" i="1" s="1"/>
  <c r="V29" i="1"/>
  <c r="U29" i="1"/>
  <c r="Q29" i="1"/>
  <c r="R29" i="1" s="1"/>
  <c r="J29" i="1"/>
  <c r="K29" i="1" s="1"/>
  <c r="U28" i="1"/>
  <c r="Q28" i="1"/>
  <c r="J28" i="1"/>
  <c r="AI27" i="1"/>
  <c r="AB27" i="1"/>
  <c r="AC27" i="1" s="1"/>
  <c r="U27" i="1"/>
  <c r="V27" i="1" s="1"/>
  <c r="R27" i="1"/>
  <c r="Q27" i="1"/>
  <c r="AF27" i="1" s="1"/>
  <c r="AG27" i="1" s="1"/>
  <c r="J27" i="1"/>
  <c r="K27" i="1" s="1"/>
  <c r="AI26" i="1"/>
  <c r="AB26" i="1"/>
  <c r="AF26" i="1" s="1"/>
  <c r="AG26" i="1" s="1"/>
  <c r="V26" i="1"/>
  <c r="U26" i="1"/>
  <c r="Q26" i="1"/>
  <c r="R26" i="1" s="1"/>
  <c r="J26" i="1"/>
  <c r="K26" i="1" s="1"/>
  <c r="AI25" i="1"/>
  <c r="AB25" i="1"/>
  <c r="AC25" i="1" s="1"/>
  <c r="U25" i="1"/>
  <c r="V25" i="1" s="1"/>
  <c r="Q25" i="1"/>
  <c r="AF25" i="1" s="1"/>
  <c r="AG25" i="1" s="1"/>
  <c r="K25" i="1"/>
  <c r="J25" i="1"/>
  <c r="AE24" i="1"/>
  <c r="AD24" i="1"/>
  <c r="AA24" i="1"/>
  <c r="Z24" i="1"/>
  <c r="Y24" i="1"/>
  <c r="N24" i="1"/>
  <c r="N30" i="1" s="1"/>
  <c r="I24" i="1"/>
  <c r="G24" i="1"/>
  <c r="G30" i="1" s="1"/>
  <c r="G33" i="1" s="1"/>
  <c r="D24" i="1"/>
  <c r="D30" i="1" s="1"/>
  <c r="D33" i="1" s="1"/>
  <c r="AI23" i="1"/>
  <c r="AF23" i="1"/>
  <c r="AG23" i="1" s="1"/>
  <c r="AC23" i="1"/>
  <c r="AB23" i="1"/>
  <c r="U23" i="1"/>
  <c r="V23" i="1" s="1"/>
  <c r="Q23" i="1"/>
  <c r="J23" i="1"/>
  <c r="K23" i="1" s="1"/>
  <c r="AI19" i="1"/>
  <c r="AE19" i="1"/>
  <c r="AB19" i="1"/>
  <c r="AC19" i="1" s="1"/>
  <c r="AA19" i="1"/>
  <c r="Z19" i="1"/>
  <c r="U19" i="1"/>
  <c r="V19" i="1" s="1"/>
  <c r="T19" i="1"/>
  <c r="S19" i="1"/>
  <c r="P19" i="1"/>
  <c r="O19" i="1"/>
  <c r="AD19" i="1" s="1"/>
  <c r="G19" i="1"/>
  <c r="Q19" i="1" s="1"/>
  <c r="D19" i="1"/>
  <c r="AE18" i="1"/>
  <c r="AA18" i="1"/>
  <c r="W18" i="1"/>
  <c r="Y18" i="1" s="1"/>
  <c r="Y21" i="1" s="1"/>
  <c r="X21" i="1" s="1"/>
  <c r="T18" i="1"/>
  <c r="S18" i="1"/>
  <c r="P18" i="1"/>
  <c r="L18" i="1"/>
  <c r="N18" i="1" s="1"/>
  <c r="I18" i="1"/>
  <c r="E18" i="1"/>
  <c r="G18" i="1" s="1"/>
  <c r="B18" i="1"/>
  <c r="H18" i="1" s="1"/>
  <c r="AE16" i="1"/>
  <c r="AA16" i="1"/>
  <c r="T16" i="1"/>
  <c r="P16" i="1"/>
  <c r="F16" i="1"/>
  <c r="C16" i="1"/>
  <c r="AI14" i="1"/>
  <c r="AF14" i="1"/>
  <c r="AB14" i="1"/>
  <c r="U14" i="1"/>
  <c r="V14" i="1" s="1"/>
  <c r="R14" i="1"/>
  <c r="Q14" i="1"/>
  <c r="K14" i="1"/>
  <c r="AI13" i="1"/>
  <c r="AB13" i="1"/>
  <c r="AF13" i="1" s="1"/>
  <c r="AG13" i="1" s="1"/>
  <c r="Q13" i="1"/>
  <c r="R13" i="1" s="1"/>
  <c r="U13" i="1" s="1"/>
  <c r="V13" i="1" s="1"/>
  <c r="K13" i="1"/>
  <c r="W12" i="1"/>
  <c r="W16" i="1" s="1"/>
  <c r="N12" i="1"/>
  <c r="L12" i="1"/>
  <c r="M12" i="1" s="1"/>
  <c r="M16" i="1" s="1"/>
  <c r="E12" i="1"/>
  <c r="E16" i="1" s="1"/>
  <c r="B12" i="1"/>
  <c r="B16" i="1" s="1"/>
  <c r="AI11" i="1"/>
  <c r="AB11" i="1"/>
  <c r="AC11" i="1" s="1"/>
  <c r="U11" i="1"/>
  <c r="V11" i="1" s="1"/>
  <c r="R11" i="1"/>
  <c r="Q11" i="1"/>
  <c r="AF11" i="1" s="1"/>
  <c r="AG11" i="1" s="1"/>
  <c r="J11" i="1"/>
  <c r="K11" i="1" s="1"/>
  <c r="AI10" i="1"/>
  <c r="AI9" i="1"/>
  <c r="AF9" i="1"/>
  <c r="AG9" i="1" s="1"/>
  <c r="AC9" i="1"/>
  <c r="AB9" i="1"/>
  <c r="U9" i="1"/>
  <c r="V9" i="1" s="1"/>
  <c r="Q9" i="1"/>
  <c r="R9" i="1" s="1"/>
  <c r="K9" i="1"/>
  <c r="AA8" i="1"/>
  <c r="Z8" i="1"/>
  <c r="Y8" i="1"/>
  <c r="Y12" i="1" s="1"/>
  <c r="T8" i="1"/>
  <c r="S8" i="1"/>
  <c r="P8" i="1"/>
  <c r="AE8" i="1" s="1"/>
  <c r="O8" i="1"/>
  <c r="AD8" i="1" s="1"/>
  <c r="N8" i="1"/>
  <c r="I8" i="1"/>
  <c r="H8" i="1"/>
  <c r="G8" i="1"/>
  <c r="Q8" i="1" s="1"/>
  <c r="D8" i="1"/>
  <c r="U8" i="1" s="1"/>
  <c r="V8" i="1" s="1"/>
  <c r="AB7" i="1"/>
  <c r="AC7" i="1" s="1"/>
  <c r="AA7" i="1"/>
  <c r="Z7" i="1"/>
  <c r="Z12" i="1" s="1"/>
  <c r="Z16" i="1" s="1"/>
  <c r="Y7" i="1"/>
  <c r="T7" i="1"/>
  <c r="S7" i="1"/>
  <c r="S12" i="1" s="1"/>
  <c r="S16" i="1" s="1"/>
  <c r="P7" i="1"/>
  <c r="AE7" i="1" s="1"/>
  <c r="O7" i="1"/>
  <c r="AD7" i="1" s="1"/>
  <c r="N7" i="1"/>
  <c r="I7" i="1"/>
  <c r="H7" i="1"/>
  <c r="H12" i="1" s="1"/>
  <c r="H16" i="1" s="1"/>
  <c r="G7" i="1"/>
  <c r="Q7" i="1" s="1"/>
  <c r="D7" i="1"/>
  <c r="AI7" i="1" s="1"/>
  <c r="X12" i="1" l="1"/>
  <c r="X16" i="1" s="1"/>
  <c r="Y16" i="1"/>
  <c r="N21" i="1"/>
  <c r="AB18" i="1"/>
  <c r="R19" i="1"/>
  <c r="AF19" i="1"/>
  <c r="AG19" i="1" s="1"/>
  <c r="R7" i="1"/>
  <c r="AF7" i="1"/>
  <c r="Q12" i="1"/>
  <c r="R42" i="1"/>
  <c r="N44" i="1"/>
  <c r="N46" i="1" s="1"/>
  <c r="R8" i="1"/>
  <c r="Q18" i="1"/>
  <c r="G21" i="1"/>
  <c r="AD12" i="1"/>
  <c r="AD16" i="1" s="1"/>
  <c r="N33" i="1"/>
  <c r="AB30" i="1"/>
  <c r="AB33" i="1" s="1"/>
  <c r="D12" i="1"/>
  <c r="AC13" i="1"/>
  <c r="Q24" i="1"/>
  <c r="AC26" i="1"/>
  <c r="AB35" i="1"/>
  <c r="AB37" i="1"/>
  <c r="J38" i="1"/>
  <c r="K38" i="1" s="1"/>
  <c r="AC29" i="1"/>
  <c r="D42" i="1"/>
  <c r="AB8" i="1"/>
  <c r="AC8" i="1" s="1"/>
  <c r="O12" i="1"/>
  <c r="O16" i="1" s="1"/>
  <c r="L16" i="1"/>
  <c r="R23" i="1"/>
  <c r="J35" i="1"/>
  <c r="J7" i="1"/>
  <c r="O18" i="1"/>
  <c r="AD18" i="1" s="1"/>
  <c r="U35" i="1"/>
  <c r="U36" i="1"/>
  <c r="V36" i="1" s="1"/>
  <c r="U37" i="1"/>
  <c r="V37" i="1" s="1"/>
  <c r="AI8" i="1"/>
  <c r="AI12" i="1" s="1"/>
  <c r="J19" i="1"/>
  <c r="K19" i="1" s="1"/>
  <c r="AC40" i="1"/>
  <c r="D18" i="1"/>
  <c r="J36" i="1"/>
  <c r="K36" i="1" s="1"/>
  <c r="J37" i="1"/>
  <c r="K37" i="1" s="1"/>
  <c r="U38" i="1"/>
  <c r="V38" i="1" s="1"/>
  <c r="U7" i="1"/>
  <c r="J8" i="1"/>
  <c r="K8" i="1" s="1"/>
  <c r="N16" i="1"/>
  <c r="AC39" i="1"/>
  <c r="AB24" i="1"/>
  <c r="AC24" i="1" s="1"/>
  <c r="R35" i="1"/>
  <c r="G12" i="1"/>
  <c r="U24" i="1"/>
  <c r="Z18" i="1"/>
  <c r="J24" i="1"/>
  <c r="K24" i="1" s="1"/>
  <c r="AI24" i="1"/>
  <c r="Y38" i="1"/>
  <c r="Y42" i="1" s="1"/>
  <c r="Y44" i="1" s="1"/>
  <c r="Y46" i="1" s="1"/>
  <c r="AB36" i="1"/>
  <c r="R25" i="1"/>
  <c r="R31" i="1"/>
  <c r="U31" i="1" s="1"/>
  <c r="V31" i="1" s="1"/>
  <c r="AI30" i="1"/>
  <c r="AI33" i="1" s="1"/>
  <c r="AI16" i="1" l="1"/>
  <c r="R24" i="1"/>
  <c r="AF24" i="1"/>
  <c r="AG24" i="1" s="1"/>
  <c r="R18" i="1"/>
  <c r="Q21" i="1"/>
  <c r="R21" i="1" s="1"/>
  <c r="AF18" i="1"/>
  <c r="Q30" i="1"/>
  <c r="AC18" i="1"/>
  <c r="AB21" i="1"/>
  <c r="AC21" i="1" s="1"/>
  <c r="AI38" i="1"/>
  <c r="AI42" i="1" s="1"/>
  <c r="AI18" i="1"/>
  <c r="AI21" i="1" s="1"/>
  <c r="AI44" i="1" s="1"/>
  <c r="D21" i="1"/>
  <c r="J18" i="1"/>
  <c r="U18" i="1"/>
  <c r="J12" i="1"/>
  <c r="K7" i="1"/>
  <c r="Q16" i="1"/>
  <c r="R12" i="1"/>
  <c r="R16" i="1" s="1"/>
  <c r="G16" i="1"/>
  <c r="G44" i="1"/>
  <c r="G46" i="1" s="1"/>
  <c r="U42" i="1"/>
  <c r="V42" i="1" s="1"/>
  <c r="V35" i="1"/>
  <c r="AF37" i="1"/>
  <c r="AG37" i="1" s="1"/>
  <c r="AC37" i="1"/>
  <c r="U12" i="1"/>
  <c r="V7" i="1"/>
  <c r="AF36" i="1"/>
  <c r="AG36" i="1" s="1"/>
  <c r="AC36" i="1"/>
  <c r="D16" i="1"/>
  <c r="J30" i="1"/>
  <c r="J33" i="1" s="1"/>
  <c r="N45" i="1"/>
  <c r="N41" i="1" s="1"/>
  <c r="N15" i="1"/>
  <c r="J42" i="1"/>
  <c r="K35" i="1"/>
  <c r="N32" i="1"/>
  <c r="AG7" i="1"/>
  <c r="AB12" i="1"/>
  <c r="AF35" i="1"/>
  <c r="AB42" i="1"/>
  <c r="AC42" i="1" s="1"/>
  <c r="AC35" i="1"/>
  <c r="AF8" i="1"/>
  <c r="AG8" i="1" s="1"/>
  <c r="Y45" i="1"/>
  <c r="U30" i="1"/>
  <c r="U33" i="1" s="1"/>
  <c r="V24" i="1"/>
  <c r="AB38" i="1"/>
  <c r="AG35" i="1" l="1"/>
  <c r="N20" i="1"/>
  <c r="J21" i="1"/>
  <c r="K18" i="1"/>
  <c r="G45" i="1"/>
  <c r="AF21" i="1"/>
  <c r="AG21" i="1" s="1"/>
  <c r="AG18" i="1"/>
  <c r="K42" i="1"/>
  <c r="U16" i="1"/>
  <c r="U45" i="1" s="1"/>
  <c r="V45" i="1" s="1"/>
  <c r="U44" i="1"/>
  <c r="V12" i="1"/>
  <c r="V16" i="1" s="1"/>
  <c r="Q44" i="1"/>
  <c r="AF38" i="1"/>
  <c r="AG38" i="1" s="1"/>
  <c r="AC38" i="1"/>
  <c r="AB16" i="1"/>
  <c r="AB45" i="1" s="1"/>
  <c r="AC45" i="1" s="1"/>
  <c r="AC12" i="1"/>
  <c r="AC16" i="1" s="1"/>
  <c r="AB44" i="1"/>
  <c r="AF12" i="1"/>
  <c r="D44" i="1"/>
  <c r="D46" i="1" s="1"/>
  <c r="K12" i="1"/>
  <c r="K16" i="1" s="1"/>
  <c r="J16" i="1"/>
  <c r="I12" i="1"/>
  <c r="I16" i="1" s="1"/>
  <c r="AI45" i="1"/>
  <c r="D45" i="1"/>
  <c r="D15" i="1"/>
  <c r="U21" i="1"/>
  <c r="V21" i="1" s="1"/>
  <c r="V18" i="1"/>
  <c r="AF30" i="1"/>
  <c r="AF33" i="1" s="1"/>
  <c r="Q33" i="1"/>
  <c r="Q45" i="1" s="1"/>
  <c r="R45" i="1" s="1"/>
  <c r="G32" i="1" l="1"/>
  <c r="G41" i="1"/>
  <c r="G20" i="1"/>
  <c r="AB46" i="1"/>
  <c r="AC44" i="1"/>
  <c r="K21" i="1"/>
  <c r="J44" i="1"/>
  <c r="AF16" i="1"/>
  <c r="AG12" i="1"/>
  <c r="AG16" i="1" s="1"/>
  <c r="AF44" i="1"/>
  <c r="D32" i="1"/>
  <c r="D41" i="1"/>
  <c r="J45" i="1"/>
  <c r="J20" i="1" s="1"/>
  <c r="G15" i="1"/>
  <c r="AF42" i="1"/>
  <c r="AG42" i="1" s="1"/>
  <c r="R44" i="1"/>
  <c r="Q46" i="1"/>
  <c r="V44" i="1"/>
  <c r="U46" i="1"/>
  <c r="D20" i="1"/>
  <c r="K44" i="1" l="1"/>
  <c r="J46" i="1"/>
  <c r="K45" i="1"/>
  <c r="J32" i="1"/>
  <c r="J41" i="1"/>
  <c r="AF46" i="1"/>
  <c r="AG44" i="1"/>
  <c r="J15" i="1"/>
  <c r="AF45" i="1"/>
  <c r="AG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Stevenson, Debbie</author>
  </authors>
  <commentList>
    <comment ref="Z3" authorId="0" shapeId="0" xr:uid="{05705E1F-AC2A-4F7C-9CF4-DC9D5A1CC1C1}">
      <text>
        <r>
          <rPr>
            <sz val="9"/>
            <color indexed="81"/>
            <rFont val="Tahoma"/>
            <family val="2"/>
          </rPr>
          <t xml:space="preserve">1.  Amount would gain if pupil numbers remained the same = £8,046,165
2.  Less TPG &amp; TPECG (£5,223,229) = £2,822,936
</t>
        </r>
        <r>
          <rPr>
            <b/>
            <sz val="9"/>
            <color indexed="81"/>
            <rFont val="Tahoma"/>
            <family val="2"/>
          </rPr>
          <t>3.  £2,822,936 = net gain from the Sept 19 DSG Schools Block settlement (2nd yr; £2.2bn)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9" authorId="0" shapeId="0" xr:uid="{C9C6592B-4A93-4477-A1BB-2BF4DE63CDB5}">
      <text>
        <r>
          <rPr>
            <sz val="9"/>
            <color indexed="81"/>
            <rFont val="Tahoma"/>
            <family val="2"/>
          </rPr>
          <t xml:space="preserve">The calculation includes any growth in numbers by super-output areas, it does not include any reduction in pupils, therefore falling rolls will not have an implication on this funding factor.  Both unit rates have been increased for 22-23, by 2%.  ACA applied after calculation. Calculation as follows:
Primary growth = 149 x £1,485 = £221,265
Secondary growth = 235 x £2,220 = £521,700
plus ACA (1.18623%) = </t>
        </r>
        <r>
          <rPr>
            <b/>
            <sz val="9"/>
            <color indexed="81"/>
            <rFont val="Tahoma"/>
            <family val="2"/>
          </rPr>
          <t>£880,013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<sst xmlns="http://schemas.openxmlformats.org/spreadsheetml/2006/main" count="123" uniqueCount="67">
  <si>
    <t>2023-24 Estimated DSG Allocations</t>
  </si>
  <si>
    <t>AGENDA ITEM - 7</t>
  </si>
  <si>
    <t>Source: October 2022 census data</t>
  </si>
  <si>
    <t>2023-24
Estimated Funding
(09/11/2022)
Updated PUF &amp; SUF</t>
  </si>
  <si>
    <t>2023-24
Illustrative Funding
(20/07/2022)
2022-23 PUF &amp; SUF</t>
  </si>
  <si>
    <t>Change</t>
  </si>
  <si>
    <t>%
Change</t>
  </si>
  <si>
    <t>2022-23
DSG Settlement
(16/12/2021)
(Based on Oct 21 data)</t>
  </si>
  <si>
    <t>Net Change</t>
  </si>
  <si>
    <t>2022-23
DSG
(16/12/21)</t>
  </si>
  <si>
    <t>Change
Current (2021-22)
vs
Illustratrative (2022-23)</t>
  </si>
  <si>
    <t>Net Change
Current (2021-22)
vs
Oct 21 census (2022-23)</t>
  </si>
  <si>
    <t>Notes</t>
  </si>
  <si>
    <t>Net
Change</t>
  </si>
  <si>
    <t>(A)</t>
  </si>
  <si>
    <t>(B)</t>
  </si>
  <si>
    <t>(C) = (A - B)</t>
  </si>
  <si>
    <t>(D)</t>
  </si>
  <si>
    <t>(E) = (B - D)</t>
  </si>
  <si>
    <t>(F) = (A - D)</t>
  </si>
  <si>
    <t>Pupil Nos</t>
  </si>
  <si>
    <t>Unit value</t>
  </si>
  <si>
    <t>DSG Funding</t>
  </si>
  <si>
    <t>Schools Block:</t>
  </si>
  <si>
    <t>£</t>
  </si>
  <si>
    <t>Primary Pupils (PUF)</t>
  </si>
  <si>
    <t>Increase:
Supplementary Grant - circa £4m
Spending review - circa £2m</t>
  </si>
  <si>
    <t>Secondary Pupils (SUF)</t>
  </si>
  <si>
    <t>Growth</t>
  </si>
  <si>
    <t>Funding adj</t>
  </si>
  <si>
    <t>Premises</t>
  </si>
  <si>
    <t>Schools Block - before recoupment</t>
  </si>
  <si>
    <t>National non-domestic rates within the premises factor</t>
  </si>
  <si>
    <t>Academy Recoupment:</t>
  </si>
  <si>
    <t>% of Total DSG</t>
  </si>
  <si>
    <t>Total Schools Block - after recoupment</t>
  </si>
  <si>
    <t>Central School Services Block:</t>
  </si>
  <si>
    <t>Ongoing Duties</t>
  </si>
  <si>
    <t>Historic Commitments</t>
  </si>
  <si>
    <t>Total CSSB</t>
  </si>
  <si>
    <t>High Needs Block:</t>
  </si>
  <si>
    <t>National Funding Formula</t>
  </si>
  <si>
    <t>Basic Entitlement Factor (Sp Schs &amp; Acads)</t>
  </si>
  <si>
    <t>Import / Export adjs</t>
  </si>
  <si>
    <t>Special Free Schools</t>
  </si>
  <si>
    <t>Hospital education**, AP teachers pay/pension and supplementary funding*** factor total (provisional)</t>
  </si>
  <si>
    <t>Add'l High Needs Funding</t>
  </si>
  <si>
    <t>Supplementary Grant Funding (NiC)</t>
  </si>
  <si>
    <t>From 2023-24 = Included within HN NFF</t>
  </si>
  <si>
    <t>High Needs Block - before recoupment</t>
  </si>
  <si>
    <t>EFA Direct funding of places</t>
  </si>
  <si>
    <t>Total High Needs Block - after recoupment</t>
  </si>
  <si>
    <t>Early Years Block:</t>
  </si>
  <si>
    <t>PTE</t>
  </si>
  <si>
    <t>£/hour</t>
  </si>
  <si>
    <r>
      <t xml:space="preserve">3&amp;4 Year Old </t>
    </r>
    <r>
      <rPr>
        <sz val="8"/>
        <color theme="1"/>
        <rFont val="Arial"/>
        <family val="2"/>
      </rPr>
      <t>(Schs + PVI)</t>
    </r>
  </si>
  <si>
    <t>Proposed increase £ / hr £0.25:
£0.17 - Teachers Pay &amp; Pension Grant
£0.08 - proposed increase</t>
  </si>
  <si>
    <r>
      <t xml:space="preserve">3&amp;4 Year Extended </t>
    </r>
    <r>
      <rPr>
        <sz val="8"/>
        <color theme="1"/>
        <rFont val="Arial"/>
        <family val="2"/>
      </rPr>
      <t>(Schs + PVI)</t>
    </r>
  </si>
  <si>
    <r>
      <t xml:space="preserve">2 Year Old </t>
    </r>
    <r>
      <rPr>
        <sz val="8"/>
        <color theme="1"/>
        <rFont val="Arial"/>
        <family val="2"/>
      </rPr>
      <t>(Schs + PVI)</t>
    </r>
  </si>
  <si>
    <t>Proposed increase £ / hr £0.59</t>
  </si>
  <si>
    <r>
      <t xml:space="preserve">EYPPG </t>
    </r>
    <r>
      <rPr>
        <sz val="8"/>
        <color theme="1"/>
        <rFont val="Arial"/>
        <family val="2"/>
      </rPr>
      <t>(Schs + PVI)</t>
    </r>
  </si>
  <si>
    <t>MNS</t>
  </si>
  <si>
    <t>Proposed Increase £ / hr - £0.80:
£0.69 - Teachers Pay &amp; Pension Grant
£0.11 - proposed increase</t>
  </si>
  <si>
    <t>DAF</t>
  </si>
  <si>
    <t>Total Early Years Block</t>
  </si>
  <si>
    <t>Total DSG before Recoupment</t>
  </si>
  <si>
    <t>Total DSG after Recoupment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</si>
</sst>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.00_);_(* \(#,##0.00\);_(* &quot;-&quot;??_);_(@_)"/>
    <numFmt numFmtId="167" formatCode="_(* #,##0.0_);_(* \(#,##0.0\);_(* &quot;-&quot;??_);_(@_)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color rgb="FF0070C0"/>
      <name val="Arial"/>
      <family val="2"/>
    </font>
    <font>
      <i/>
      <sz val="10"/>
      <color rgb="FFFF0000"/>
      <name val="Arial"/>
      <family val="2"/>
    </font>
    <font>
      <i/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8"/>
      <color rgb="FF0070C0"/>
      <name val="Arial"/>
      <family val="2"/>
    </font>
    <font>
      <b/>
      <sz val="9"/>
      <color rgb="FF0070C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</cellStyleXfs>
  <cellXfs count="236">
    <xf numFmtId="0" fontId="0" fillId="0" borderId="0" xfId="0"/>
    <xf numFmtId="0" fontId="6" fillId="0" borderId="0" xfId="0" applyFont="1"/>
    <xf numFmtId="3" fontId="0" fillId="0" borderId="0" xfId="0" applyNumberFormat="1"/>
    <xf numFmtId="164" fontId="7" fillId="0" borderId="0" xfId="2" applyNumberFormat="1" applyFont="1" applyAlignment="1">
      <alignment horizontal="right"/>
    </xf>
    <xf numFmtId="164" fontId="8" fillId="0" borderId="0" xfId="2" applyNumberFormat="1" applyFont="1"/>
    <xf numFmtId="165" fontId="0" fillId="0" borderId="0" xfId="1" applyNumberFormat="1" applyFont="1"/>
    <xf numFmtId="0" fontId="0" fillId="2" borderId="0" xfId="0" applyFill="1"/>
    <xf numFmtId="3" fontId="0" fillId="2" borderId="0" xfId="0" applyNumberFormat="1" applyFill="1"/>
    <xf numFmtId="164" fontId="8" fillId="2" borderId="0" xfId="2" applyNumberFormat="1" applyFont="1" applyFill="1"/>
    <xf numFmtId="165" fontId="0" fillId="2" borderId="0" xfId="1" applyNumberFormat="1" applyFont="1" applyFill="1"/>
    <xf numFmtId="164" fontId="10" fillId="5" borderId="4" xfId="2" applyNumberFormat="1" applyFont="1" applyFill="1" applyBorder="1" applyAlignment="1">
      <alignment horizontal="center" vertical="center" wrapText="1"/>
    </xf>
    <xf numFmtId="164" fontId="10" fillId="5" borderId="3" xfId="2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165" fontId="4" fillId="6" borderId="4" xfId="1" applyNumberFormat="1" applyFont="1" applyFill="1" applyBorder="1" applyAlignment="1">
      <alignment horizontal="center" vertical="center" wrapText="1"/>
    </xf>
    <xf numFmtId="166" fontId="4" fillId="7" borderId="1" xfId="3" applyFont="1" applyFill="1" applyBorder="1" applyAlignment="1">
      <alignment horizontal="center" vertical="center" wrapText="1"/>
    </xf>
    <xf numFmtId="166" fontId="4" fillId="7" borderId="2" xfId="3" applyFont="1" applyFill="1" applyBorder="1" applyAlignment="1">
      <alignment horizontal="center" vertical="center" wrapText="1"/>
    </xf>
    <xf numFmtId="166" fontId="4" fillId="5" borderId="1" xfId="3" applyFont="1" applyFill="1" applyBorder="1" applyAlignment="1">
      <alignment horizontal="center" vertical="center" wrapText="1"/>
    </xf>
    <xf numFmtId="166" fontId="4" fillId="5" borderId="2" xfId="3" applyFont="1" applyFill="1" applyBorder="1" applyAlignment="1">
      <alignment horizontal="center" vertical="center" wrapText="1"/>
    </xf>
    <xf numFmtId="166" fontId="4" fillId="5" borderId="3" xfId="3" applyFont="1" applyFill="1" applyBorder="1" applyAlignment="1">
      <alignment horizontal="center" vertical="center" wrapText="1"/>
    </xf>
    <xf numFmtId="0" fontId="0" fillId="0" borderId="4" xfId="0" applyBorder="1"/>
    <xf numFmtId="167" fontId="4" fillId="0" borderId="1" xfId="3" applyNumberFormat="1" applyFont="1" applyBorder="1" applyAlignment="1">
      <alignment horizontal="center" wrapText="1"/>
    </xf>
    <xf numFmtId="0" fontId="4" fillId="0" borderId="2" xfId="3" applyNumberFormat="1" applyFont="1" applyBorder="1" applyAlignment="1">
      <alignment horizontal="center" wrapText="1"/>
    </xf>
    <xf numFmtId="165" fontId="4" fillId="0" borderId="3" xfId="3" applyNumberFormat="1" applyFont="1" applyBorder="1" applyAlignment="1">
      <alignment horizontal="center" wrapText="1"/>
    </xf>
    <xf numFmtId="165" fontId="4" fillId="0" borderId="2" xfId="3" applyNumberFormat="1" applyFont="1" applyBorder="1" applyAlignment="1">
      <alignment horizontal="center" wrapText="1"/>
    </xf>
    <xf numFmtId="164" fontId="10" fillId="0" borderId="4" xfId="2" applyNumberFormat="1" applyFont="1" applyBorder="1" applyAlignment="1">
      <alignment horizontal="center" wrapText="1"/>
    </xf>
    <xf numFmtId="164" fontId="10" fillId="0" borderId="3" xfId="2" applyNumberFormat="1" applyFont="1" applyBorder="1" applyAlignment="1">
      <alignment horizontal="center" wrapText="1"/>
    </xf>
    <xf numFmtId="0" fontId="0" fillId="0" borderId="3" xfId="0" applyBorder="1"/>
    <xf numFmtId="165" fontId="4" fillId="0" borderId="4" xfId="1" applyNumberFormat="1" applyFont="1" applyBorder="1" applyAlignment="1">
      <alignment horizontal="center" wrapText="1"/>
    </xf>
    <xf numFmtId="0" fontId="11" fillId="0" borderId="5" xfId="4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4" fontId="10" fillId="0" borderId="5" xfId="2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4" fillId="0" borderId="8" xfId="0" applyFont="1" applyBorder="1"/>
    <xf numFmtId="165" fontId="4" fillId="0" borderId="5" xfId="1" applyNumberFormat="1" applyFont="1" applyBorder="1" applyAlignment="1">
      <alignment horizontal="center"/>
    </xf>
    <xf numFmtId="0" fontId="4" fillId="0" borderId="0" xfId="0" applyFont="1"/>
    <xf numFmtId="0" fontId="0" fillId="0" borderId="9" xfId="0" applyBorder="1"/>
    <xf numFmtId="3" fontId="0" fillId="0" borderId="10" xfId="0" applyNumberFormat="1" applyBorder="1"/>
    <xf numFmtId="4" fontId="0" fillId="0" borderId="0" xfId="0" applyNumberFormat="1"/>
    <xf numFmtId="164" fontId="8" fillId="0" borderId="9" xfId="2" applyNumberFormat="1" applyFont="1" applyBorder="1"/>
    <xf numFmtId="165" fontId="0" fillId="0" borderId="10" xfId="1" applyNumberFormat="1" applyFont="1" applyBorder="1"/>
    <xf numFmtId="43" fontId="0" fillId="0" borderId="0" xfId="1" applyFont="1" applyBorder="1"/>
    <xf numFmtId="165" fontId="0" fillId="0" borderId="11" xfId="1" applyNumberFormat="1" applyFont="1" applyBorder="1"/>
    <xf numFmtId="164" fontId="8" fillId="0" borderId="11" xfId="2" applyNumberFormat="1" applyFont="1" applyBorder="1"/>
    <xf numFmtId="3" fontId="0" fillId="0" borderId="11" xfId="0" applyNumberFormat="1" applyBorder="1"/>
    <xf numFmtId="165" fontId="0" fillId="0" borderId="9" xfId="1" applyNumberFormat="1" applyFont="1" applyBorder="1"/>
    <xf numFmtId="0" fontId="9" fillId="0" borderId="9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64" fontId="12" fillId="0" borderId="9" xfId="2" applyNumberFormat="1" applyFont="1" applyBorder="1" applyAlignment="1">
      <alignment vertical="center"/>
    </xf>
    <xf numFmtId="165" fontId="9" fillId="0" borderId="1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9" fillId="0" borderId="11" xfId="1" applyNumberFormat="1" applyFont="1" applyBorder="1" applyAlignment="1">
      <alignment vertical="center"/>
    </xf>
    <xf numFmtId="164" fontId="12" fillId="0" borderId="11" xfId="2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left" vertical="center" wrapText="1"/>
    </xf>
    <xf numFmtId="165" fontId="9" fillId="0" borderId="9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0" fillId="0" borderId="0" xfId="1" applyNumberFormat="1" applyFont="1" applyBorder="1"/>
    <xf numFmtId="3" fontId="0" fillId="0" borderId="11" xfId="0" applyNumberFormat="1" applyBorder="1" applyAlignment="1">
      <alignment vertical="center"/>
    </xf>
    <xf numFmtId="0" fontId="4" fillId="8" borderId="12" xfId="0" applyFont="1" applyFill="1" applyBorder="1"/>
    <xf numFmtId="3" fontId="0" fillId="8" borderId="13" xfId="0" applyNumberFormat="1" applyFill="1" applyBorder="1"/>
    <xf numFmtId="3" fontId="13" fillId="8" borderId="14" xfId="0" applyNumberFormat="1" applyFont="1" applyFill="1" applyBorder="1"/>
    <xf numFmtId="3" fontId="4" fillId="8" borderId="14" xfId="0" applyNumberFormat="1" applyFont="1" applyFill="1" applyBorder="1"/>
    <xf numFmtId="164" fontId="10" fillId="8" borderId="12" xfId="2" applyNumberFormat="1" applyFont="1" applyFill="1" applyBorder="1"/>
    <xf numFmtId="3" fontId="4" fillId="8" borderId="15" xfId="0" applyNumberFormat="1" applyFont="1" applyFill="1" applyBorder="1"/>
    <xf numFmtId="3" fontId="0" fillId="0" borderId="16" xfId="0" applyNumberFormat="1" applyBorder="1"/>
    <xf numFmtId="165" fontId="4" fillId="8" borderId="15" xfId="1" applyNumberFormat="1" applyFont="1" applyFill="1" applyBorder="1"/>
    <xf numFmtId="3" fontId="3" fillId="0" borderId="0" xfId="0" applyNumberFormat="1" applyFont="1"/>
    <xf numFmtId="0" fontId="13" fillId="0" borderId="9" xfId="0" applyFont="1" applyBorder="1"/>
    <xf numFmtId="3" fontId="13" fillId="0" borderId="10" xfId="0" applyNumberFormat="1" applyFont="1" applyBorder="1"/>
    <xf numFmtId="3" fontId="13" fillId="0" borderId="0" xfId="0" applyNumberFormat="1" applyFont="1"/>
    <xf numFmtId="164" fontId="14" fillId="0" borderId="9" xfId="2" applyNumberFormat="1" applyFont="1" applyBorder="1"/>
    <xf numFmtId="165" fontId="13" fillId="0" borderId="10" xfId="1" applyNumberFormat="1" applyFont="1" applyBorder="1"/>
    <xf numFmtId="165" fontId="13" fillId="0" borderId="0" xfId="1" applyNumberFormat="1" applyFont="1" applyBorder="1"/>
    <xf numFmtId="165" fontId="13" fillId="0" borderId="11" xfId="1" applyNumberFormat="1" applyFont="1" applyBorder="1"/>
    <xf numFmtId="164" fontId="14" fillId="0" borderId="11" xfId="2" applyNumberFormat="1" applyFont="1" applyBorder="1"/>
    <xf numFmtId="3" fontId="13" fillId="0" borderId="11" xfId="0" applyNumberFormat="1" applyFont="1" applyBorder="1"/>
    <xf numFmtId="3" fontId="13" fillId="0" borderId="11" xfId="0" applyNumberFormat="1" applyFont="1" applyBorder="1" applyAlignment="1">
      <alignment vertical="center"/>
    </xf>
    <xf numFmtId="165" fontId="13" fillId="0" borderId="9" xfId="1" applyNumberFormat="1" applyFont="1" applyBorder="1"/>
    <xf numFmtId="0" fontId="13" fillId="0" borderId="0" xfId="0" applyFont="1"/>
    <xf numFmtId="4" fontId="13" fillId="0" borderId="10" xfId="0" applyNumberFormat="1" applyFont="1" applyBorder="1"/>
    <xf numFmtId="4" fontId="13" fillId="0" borderId="0" xfId="0" applyNumberFormat="1" applyFont="1"/>
    <xf numFmtId="165" fontId="15" fillId="0" borderId="11" xfId="1" applyNumberFormat="1" applyFont="1" applyFill="1" applyBorder="1" applyProtection="1"/>
    <xf numFmtId="165" fontId="15" fillId="0" borderId="0" xfId="1" applyNumberFormat="1" applyFont="1" applyFill="1" applyBorder="1" applyProtection="1"/>
    <xf numFmtId="43" fontId="0" fillId="0" borderId="10" xfId="1" applyFont="1" applyBorder="1"/>
    <xf numFmtId="164" fontId="16" fillId="0" borderId="9" xfId="2" applyNumberFormat="1" applyFont="1" applyFill="1" applyBorder="1" applyProtection="1"/>
    <xf numFmtId="0" fontId="17" fillId="0" borderId="9" xfId="0" applyFont="1" applyBorder="1"/>
    <xf numFmtId="3" fontId="17" fillId="0" borderId="10" xfId="0" applyNumberFormat="1" applyFont="1" applyBorder="1"/>
    <xf numFmtId="3" fontId="17" fillId="0" borderId="0" xfId="0" applyNumberFormat="1" applyFont="1"/>
    <xf numFmtId="164" fontId="17" fillId="0" borderId="0" xfId="2" applyNumberFormat="1" applyFont="1" applyBorder="1"/>
    <xf numFmtId="3" fontId="0" fillId="0" borderId="9" xfId="0" applyNumberFormat="1" applyBorder="1"/>
    <xf numFmtId="3" fontId="18" fillId="0" borderId="0" xfId="0" applyNumberFormat="1" applyFont="1"/>
    <xf numFmtId="0" fontId="2" fillId="9" borderId="12" xfId="0" applyFont="1" applyFill="1" applyBorder="1"/>
    <xf numFmtId="3" fontId="5" fillId="9" borderId="13" xfId="0" applyNumberFormat="1" applyFont="1" applyFill="1" applyBorder="1"/>
    <xf numFmtId="3" fontId="19" fillId="9" borderId="14" xfId="0" applyNumberFormat="1" applyFont="1" applyFill="1" applyBorder="1"/>
    <xf numFmtId="3" fontId="2" fillId="9" borderId="14" xfId="0" applyNumberFormat="1" applyFont="1" applyFill="1" applyBorder="1"/>
    <xf numFmtId="164" fontId="20" fillId="9" borderId="12" xfId="2" applyNumberFormat="1" applyFont="1" applyFill="1" applyBorder="1"/>
    <xf numFmtId="3" fontId="2" fillId="9" borderId="15" xfId="0" applyNumberFormat="1" applyFont="1" applyFill="1" applyBorder="1"/>
    <xf numFmtId="0" fontId="11" fillId="0" borderId="9" xfId="4" applyFont="1" applyBorder="1" applyAlignment="1">
      <alignment wrapText="1"/>
    </xf>
    <xf numFmtId="10" fontId="8" fillId="0" borderId="9" xfId="2" applyNumberFormat="1" applyFont="1" applyBorder="1"/>
    <xf numFmtId="10" fontId="8" fillId="0" borderId="11" xfId="2" applyNumberFormat="1" applyFont="1" applyBorder="1"/>
    <xf numFmtId="3" fontId="3" fillId="0" borderId="11" xfId="0" applyNumberFormat="1" applyFont="1" applyBorder="1"/>
    <xf numFmtId="0" fontId="2" fillId="9" borderId="17" xfId="0" applyFont="1" applyFill="1" applyBorder="1"/>
    <xf numFmtId="3" fontId="5" fillId="9" borderId="18" xfId="0" applyNumberFormat="1" applyFont="1" applyFill="1" applyBorder="1"/>
    <xf numFmtId="4" fontId="19" fillId="9" borderId="19" xfId="0" applyNumberFormat="1" applyFont="1" applyFill="1" applyBorder="1"/>
    <xf numFmtId="3" fontId="2" fillId="9" borderId="19" xfId="0" applyNumberFormat="1" applyFont="1" applyFill="1" applyBorder="1"/>
    <xf numFmtId="164" fontId="20" fillId="9" borderId="17" xfId="2" applyNumberFormat="1" applyFont="1" applyFill="1" applyBorder="1"/>
    <xf numFmtId="3" fontId="2" fillId="9" borderId="20" xfId="0" applyNumberFormat="1" applyFont="1" applyFill="1" applyBorder="1"/>
    <xf numFmtId="0" fontId="11" fillId="0" borderId="6" xfId="4" applyFont="1" applyBorder="1" applyAlignment="1">
      <alignment wrapText="1"/>
    </xf>
    <xf numFmtId="0" fontId="4" fillId="0" borderId="6" xfId="4" applyFont="1" applyBorder="1" applyAlignment="1">
      <alignment wrapText="1"/>
    </xf>
    <xf numFmtId="0" fontId="4" fillId="0" borderId="7" xfId="4" applyFont="1" applyBorder="1" applyAlignment="1">
      <alignment wrapText="1"/>
    </xf>
    <xf numFmtId="165" fontId="4" fillId="0" borderId="7" xfId="3" applyNumberFormat="1" applyFont="1" applyFill="1" applyBorder="1" applyAlignment="1">
      <alignment wrapText="1"/>
    </xf>
    <xf numFmtId="164" fontId="10" fillId="0" borderId="5" xfId="2" applyNumberFormat="1" applyFont="1" applyFill="1" applyBorder="1" applyAlignment="1">
      <alignment wrapText="1"/>
    </xf>
    <xf numFmtId="165" fontId="4" fillId="0" borderId="8" xfId="3" applyNumberFormat="1" applyFont="1" applyFill="1" applyBorder="1" applyAlignment="1">
      <alignment wrapText="1"/>
    </xf>
    <xf numFmtId="0" fontId="4" fillId="0" borderId="6" xfId="4" applyFont="1" applyBorder="1"/>
    <xf numFmtId="0" fontId="4" fillId="0" borderId="7" xfId="4" applyFont="1" applyBorder="1"/>
    <xf numFmtId="3" fontId="0" fillId="0" borderId="8" xfId="0" applyNumberFormat="1" applyBorder="1"/>
    <xf numFmtId="165" fontId="4" fillId="0" borderId="5" xfId="1" applyNumberFormat="1" applyFont="1" applyFill="1" applyBorder="1" applyAlignment="1">
      <alignment wrapText="1"/>
    </xf>
    <xf numFmtId="0" fontId="9" fillId="0" borderId="10" xfId="4" applyBorder="1" applyAlignment="1">
      <alignment wrapText="1"/>
    </xf>
    <xf numFmtId="0" fontId="9" fillId="0" borderId="10" xfId="4" applyBorder="1"/>
    <xf numFmtId="0" fontId="9" fillId="0" borderId="0" xfId="4"/>
    <xf numFmtId="165" fontId="9" fillId="0" borderId="0" xfId="1" applyNumberFormat="1" applyFont="1" applyFill="1" applyBorder="1" applyProtection="1"/>
    <xf numFmtId="2" fontId="9" fillId="0" borderId="0" xfId="4" applyNumberFormat="1"/>
    <xf numFmtId="3" fontId="0" fillId="0" borderId="11" xfId="0" applyNumberFormat="1" applyBorder="1" applyAlignment="1">
      <alignment vertical="center" wrapText="1"/>
    </xf>
    <xf numFmtId="0" fontId="9" fillId="0" borderId="10" xfId="4" applyBorder="1" applyAlignment="1">
      <alignment vertical="center" wrapText="1"/>
    </xf>
    <xf numFmtId="0" fontId="9" fillId="0" borderId="10" xfId="4" applyBorder="1" applyAlignment="1">
      <alignment vertical="center"/>
    </xf>
    <xf numFmtId="0" fontId="9" fillId="0" borderId="0" xfId="4" applyAlignment="1">
      <alignment vertical="center"/>
    </xf>
    <xf numFmtId="165" fontId="9" fillId="0" borderId="11" xfId="1" applyNumberFormat="1" applyFont="1" applyFill="1" applyBorder="1" applyAlignment="1" applyProtection="1">
      <alignment vertical="center"/>
    </xf>
    <xf numFmtId="164" fontId="8" fillId="0" borderId="9" xfId="2" applyNumberFormat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0" xfId="1" applyFont="1" applyBorder="1" applyAlignment="1">
      <alignment vertical="center"/>
    </xf>
    <xf numFmtId="165" fontId="0" fillId="0" borderId="11" xfId="1" applyNumberFormat="1" applyFont="1" applyBorder="1" applyAlignment="1">
      <alignment vertical="center"/>
    </xf>
    <xf numFmtId="164" fontId="8" fillId="0" borderId="11" xfId="2" applyNumberFormat="1" applyFont="1" applyBorder="1" applyAlignment="1">
      <alignment vertical="center"/>
    </xf>
    <xf numFmtId="165" fontId="0" fillId="0" borderId="9" xfId="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5" fontId="9" fillId="0" borderId="0" xfId="1" applyNumberFormat="1" applyFont="1" applyFill="1" applyBorder="1" applyAlignment="1" applyProtection="1">
      <alignment vertical="center"/>
    </xf>
    <xf numFmtId="0" fontId="9" fillId="0" borderId="0" xfId="4" applyAlignment="1">
      <alignment wrapText="1"/>
    </xf>
    <xf numFmtId="165" fontId="1" fillId="0" borderId="0" xfId="1" applyNumberFormat="1" applyFont="1" applyFill="1" applyBorder="1" applyAlignment="1">
      <alignment wrapText="1"/>
    </xf>
    <xf numFmtId="0" fontId="15" fillId="0" borderId="10" xfId="4" applyFont="1" applyBorder="1" applyAlignment="1">
      <alignment wrapText="1"/>
    </xf>
    <xf numFmtId="0" fontId="15" fillId="0" borderId="10" xfId="4" applyFont="1" applyBorder="1"/>
    <xf numFmtId="0" fontId="15" fillId="0" borderId="0" xfId="4" applyFont="1"/>
    <xf numFmtId="165" fontId="15" fillId="0" borderId="0" xfId="1" applyNumberFormat="1" applyFont="1" applyFill="1" applyBorder="1" applyAlignment="1"/>
    <xf numFmtId="164" fontId="12" fillId="0" borderId="9" xfId="2" applyNumberFormat="1" applyFont="1" applyBorder="1"/>
    <xf numFmtId="43" fontId="9" fillId="0" borderId="10" xfId="1" applyFont="1" applyBorder="1"/>
    <xf numFmtId="43" fontId="9" fillId="0" borderId="0" xfId="1" applyFont="1" applyBorder="1"/>
    <xf numFmtId="165" fontId="9" fillId="0" borderId="11" xfId="1" applyNumberFormat="1" applyFont="1" applyBorder="1"/>
    <xf numFmtId="164" fontId="12" fillId="0" borderId="11" xfId="2" applyNumberFormat="1" applyFont="1" applyBorder="1"/>
    <xf numFmtId="3" fontId="9" fillId="0" borderId="10" xfId="0" applyNumberFormat="1" applyFont="1" applyBorder="1"/>
    <xf numFmtId="4" fontId="9" fillId="0" borderId="0" xfId="0" applyNumberFormat="1" applyFont="1"/>
    <xf numFmtId="3" fontId="9" fillId="0" borderId="11" xfId="0" applyNumberFormat="1" applyFont="1" applyBorder="1"/>
    <xf numFmtId="3" fontId="15" fillId="0" borderId="11" xfId="0" applyNumberFormat="1" applyFont="1" applyBorder="1"/>
    <xf numFmtId="3" fontId="15" fillId="0" borderId="0" xfId="0" applyNumberFormat="1" applyFont="1"/>
    <xf numFmtId="0" fontId="15" fillId="0" borderId="0" xfId="0" applyFont="1"/>
    <xf numFmtId="0" fontId="15" fillId="0" borderId="21" xfId="4" applyFont="1" applyBorder="1" applyAlignment="1">
      <alignment wrapText="1"/>
    </xf>
    <xf numFmtId="0" fontId="15" fillId="0" borderId="22" xfId="4" applyFont="1" applyBorder="1" applyAlignment="1">
      <alignment wrapText="1"/>
    </xf>
    <xf numFmtId="164" fontId="21" fillId="0" borderId="22" xfId="2" applyNumberFormat="1" applyFont="1" applyFill="1" applyBorder="1" applyAlignment="1">
      <alignment wrapText="1"/>
    </xf>
    <xf numFmtId="164" fontId="14" fillId="0" borderId="23" xfId="2" applyNumberFormat="1" applyFont="1" applyFill="1" applyBorder="1" applyAlignment="1">
      <alignment wrapText="1"/>
    </xf>
    <xf numFmtId="165" fontId="13" fillId="0" borderId="24" xfId="3" applyNumberFormat="1" applyFont="1" applyFill="1" applyBorder="1" applyAlignment="1">
      <alignment wrapText="1"/>
    </xf>
    <xf numFmtId="165" fontId="13" fillId="0" borderId="22" xfId="3" applyNumberFormat="1" applyFont="1" applyFill="1" applyBorder="1" applyAlignment="1">
      <alignment wrapText="1"/>
    </xf>
    <xf numFmtId="0" fontId="2" fillId="9" borderId="13" xfId="3" applyNumberFormat="1" applyFont="1" applyFill="1" applyBorder="1" applyAlignment="1">
      <alignment horizontal="left" wrapText="1"/>
    </xf>
    <xf numFmtId="0" fontId="2" fillId="9" borderId="25" xfId="3" applyNumberFormat="1" applyFont="1" applyFill="1" applyBorder="1" applyAlignment="1">
      <alignment horizontal="left" wrapText="1"/>
    </xf>
    <xf numFmtId="0" fontId="2" fillId="9" borderId="26" xfId="3" applyNumberFormat="1" applyFont="1" applyFill="1" applyBorder="1" applyAlignment="1">
      <alignment horizontal="left" wrapText="1"/>
    </xf>
    <xf numFmtId="3" fontId="2" fillId="9" borderId="26" xfId="3" applyNumberFormat="1" applyFont="1" applyFill="1" applyBorder="1" applyAlignment="1">
      <alignment vertical="center"/>
    </xf>
    <xf numFmtId="164" fontId="20" fillId="9" borderId="27" xfId="2" applyNumberFormat="1" applyFont="1" applyFill="1" applyBorder="1" applyAlignment="1">
      <alignment vertical="center"/>
    </xf>
    <xf numFmtId="0" fontId="2" fillId="9" borderId="25" xfId="3" applyNumberFormat="1" applyFont="1" applyFill="1" applyBorder="1" applyAlignment="1">
      <alignment horizontal="left" vertical="center" wrapText="1"/>
    </xf>
    <xf numFmtId="0" fontId="2" fillId="9" borderId="26" xfId="3" applyNumberFormat="1" applyFont="1" applyFill="1" applyBorder="1" applyAlignment="1">
      <alignment horizontal="left" vertical="center" wrapText="1"/>
    </xf>
    <xf numFmtId="3" fontId="2" fillId="9" borderId="16" xfId="3" applyNumberFormat="1" applyFont="1" applyFill="1" applyBorder="1" applyAlignment="1">
      <alignment vertical="center"/>
    </xf>
    <xf numFmtId="164" fontId="20" fillId="9" borderId="27" xfId="2" applyNumberFormat="1" applyFont="1" applyFill="1" applyBorder="1"/>
    <xf numFmtId="0" fontId="0" fillId="0" borderId="16" xfId="0" applyBorder="1"/>
    <xf numFmtId="3" fontId="11" fillId="0" borderId="5" xfId="0" applyNumberFormat="1" applyFont="1" applyBorder="1"/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/>
    <xf numFmtId="3" fontId="11" fillId="0" borderId="7" xfId="0" applyNumberFormat="1" applyFont="1" applyBorder="1"/>
    <xf numFmtId="164" fontId="22" fillId="0" borderId="5" xfId="2" applyNumberFormat="1" applyFont="1" applyFill="1" applyBorder="1"/>
    <xf numFmtId="165" fontId="11" fillId="0" borderId="5" xfId="1" applyNumberFormat="1" applyFont="1" applyFill="1" applyBorder="1"/>
    <xf numFmtId="4" fontId="9" fillId="0" borderId="10" xfId="0" applyNumberFormat="1" applyFont="1" applyBorder="1"/>
    <xf numFmtId="165" fontId="9" fillId="0" borderId="11" xfId="1" applyNumberFormat="1" applyFont="1" applyFill="1" applyBorder="1" applyProtection="1"/>
    <xf numFmtId="43" fontId="0" fillId="0" borderId="11" xfId="1" applyFont="1" applyBorder="1"/>
    <xf numFmtId="165" fontId="9" fillId="0" borderId="10" xfId="1" applyNumberFormat="1" applyFont="1" applyFill="1" applyBorder="1" applyProtection="1"/>
    <xf numFmtId="43" fontId="9" fillId="0" borderId="10" xfId="1" applyFont="1" applyFill="1" applyBorder="1" applyProtection="1"/>
    <xf numFmtId="43" fontId="0" fillId="0" borderId="0" xfId="1" applyFont="1" applyFill="1" applyBorder="1"/>
    <xf numFmtId="3" fontId="8" fillId="0" borderId="9" xfId="0" applyNumberFormat="1" applyFont="1" applyBorder="1" applyAlignment="1">
      <alignment wrapText="1"/>
    </xf>
    <xf numFmtId="3" fontId="4" fillId="0" borderId="10" xfId="0" applyNumberFormat="1" applyFont="1" applyBorder="1"/>
    <xf numFmtId="43" fontId="4" fillId="0" borderId="10" xfId="1" applyFont="1" applyFill="1" applyBorder="1"/>
    <xf numFmtId="3" fontId="8" fillId="0" borderId="9" xfId="0" applyNumberFormat="1" applyFont="1" applyBorder="1"/>
    <xf numFmtId="0" fontId="17" fillId="0" borderId="23" xfId="0" applyFont="1" applyBorder="1"/>
    <xf numFmtId="3" fontId="4" fillId="0" borderId="21" xfId="0" applyNumberFormat="1" applyFont="1" applyBorder="1"/>
    <xf numFmtId="3" fontId="4" fillId="0" borderId="22" xfId="0" applyNumberFormat="1" applyFont="1" applyBorder="1"/>
    <xf numFmtId="164" fontId="21" fillId="0" borderId="24" xfId="2" applyNumberFormat="1" applyFont="1" applyFill="1" applyBorder="1"/>
    <xf numFmtId="164" fontId="21" fillId="0" borderId="22" xfId="2" applyNumberFormat="1" applyFont="1" applyFill="1" applyBorder="1"/>
    <xf numFmtId="164" fontId="10" fillId="0" borderId="23" xfId="2" applyNumberFormat="1" applyFont="1" applyFill="1" applyBorder="1"/>
    <xf numFmtId="3" fontId="4" fillId="0" borderId="24" xfId="0" applyNumberFormat="1" applyFont="1" applyBorder="1"/>
    <xf numFmtId="165" fontId="4" fillId="0" borderId="23" xfId="1" applyNumberFormat="1" applyFont="1" applyFill="1" applyBorder="1"/>
    <xf numFmtId="0" fontId="2" fillId="9" borderId="27" xfId="0" applyFont="1" applyFill="1" applyBorder="1"/>
    <xf numFmtId="3" fontId="2" fillId="9" borderId="25" xfId="0" applyNumberFormat="1" applyFont="1" applyFill="1" applyBorder="1"/>
    <xf numFmtId="3" fontId="2" fillId="9" borderId="26" xfId="0" applyNumberFormat="1" applyFont="1" applyFill="1" applyBorder="1"/>
    <xf numFmtId="3" fontId="2" fillId="9" borderId="16" xfId="0" applyNumberFormat="1" applyFont="1" applyFill="1" applyBorder="1"/>
    <xf numFmtId="3" fontId="0" fillId="0" borderId="11" xfId="0" applyNumberFormat="1" applyBorder="1" applyAlignment="1">
      <alignment wrapText="1"/>
    </xf>
    <xf numFmtId="0" fontId="24" fillId="8" borderId="4" xfId="0" applyFont="1" applyFill="1" applyBorder="1"/>
    <xf numFmtId="3" fontId="24" fillId="8" borderId="1" xfId="0" applyNumberFormat="1" applyFont="1" applyFill="1" applyBorder="1"/>
    <xf numFmtId="3" fontId="24" fillId="8" borderId="2" xfId="0" applyNumberFormat="1" applyFont="1" applyFill="1" applyBorder="1"/>
    <xf numFmtId="3" fontId="24" fillId="8" borderId="3" xfId="0" applyNumberFormat="1" applyFont="1" applyFill="1" applyBorder="1"/>
    <xf numFmtId="164" fontId="25" fillId="8" borderId="4" xfId="2" applyNumberFormat="1" applyFont="1" applyFill="1" applyBorder="1"/>
    <xf numFmtId="3" fontId="3" fillId="0" borderId="16" xfId="0" applyNumberFormat="1" applyFont="1" applyBorder="1"/>
    <xf numFmtId="0" fontId="3" fillId="0" borderId="0" xfId="0" applyFont="1"/>
    <xf numFmtId="0" fontId="2" fillId="9" borderId="4" xfId="0" applyFont="1" applyFill="1" applyBorder="1"/>
    <xf numFmtId="3" fontId="2" fillId="9" borderId="1" xfId="0" applyNumberFormat="1" applyFont="1" applyFill="1" applyBorder="1"/>
    <xf numFmtId="3" fontId="2" fillId="9" borderId="2" xfId="0" applyNumberFormat="1" applyFont="1" applyFill="1" applyBorder="1"/>
    <xf numFmtId="3" fontId="2" fillId="9" borderId="3" xfId="0" applyNumberFormat="1" applyFont="1" applyFill="1" applyBorder="1"/>
    <xf numFmtId="164" fontId="20" fillId="9" borderId="4" xfId="2" applyNumberFormat="1" applyFont="1" applyFill="1" applyBorder="1"/>
    <xf numFmtId="164" fontId="20" fillId="9" borderId="3" xfId="2" applyNumberFormat="1" applyFont="1" applyFill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horizontal="left" wrapText="1"/>
    </xf>
    <xf numFmtId="3" fontId="8" fillId="0" borderId="9" xfId="0" applyNumberFormat="1" applyFont="1" applyBorder="1" applyAlignment="1">
      <alignment horizontal="left" wrapText="1"/>
    </xf>
    <xf numFmtId="3" fontId="8" fillId="0" borderId="9" xfId="0" applyNumberFormat="1" applyFont="1" applyBorder="1" applyAlignment="1">
      <alignment horizontal="left"/>
    </xf>
    <xf numFmtId="166" fontId="4" fillId="7" borderId="1" xfId="3" applyFont="1" applyFill="1" applyBorder="1" applyAlignment="1">
      <alignment horizontal="center" vertical="center" wrapText="1"/>
    </xf>
    <xf numFmtId="166" fontId="4" fillId="7" borderId="2" xfId="3" applyFont="1" applyFill="1" applyBorder="1" applyAlignment="1">
      <alignment horizontal="center" vertical="center" wrapText="1"/>
    </xf>
    <xf numFmtId="166" fontId="4" fillId="5" borderId="1" xfId="3" applyFont="1" applyFill="1" applyBorder="1" applyAlignment="1">
      <alignment horizontal="center" vertical="center" wrapText="1"/>
    </xf>
    <xf numFmtId="166" fontId="4" fillId="5" borderId="2" xfId="3" applyFont="1" applyFill="1" applyBorder="1" applyAlignment="1">
      <alignment horizontal="center" vertical="center" wrapText="1"/>
    </xf>
    <xf numFmtId="166" fontId="4" fillId="5" borderId="3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6" fontId="4" fillId="5" borderId="1" xfId="3" quotePrefix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5">
    <cellStyle name="Comma" xfId="1" builtinId="3"/>
    <cellStyle name="Comma 3" xfId="3" xr:uid="{D5D9D354-7549-40D6-99D8-631619B188A3}"/>
    <cellStyle name="Normal" xfId="0" builtinId="0"/>
    <cellStyle name="Normal 2 2" xfId="4" xr:uid="{5FEDB96B-2AA3-495B-8DA6-C31C7D297D2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EA\FINANCE_SYSTEMS\FINANCE\Funding%20Details%20inc%20pack\2015-16\Authority%20Proforma%20Tool%20(APT)\January%202015%20APT%20(20th%20Jan%20Deadline)\APT%20Submission%20(Jan%2015)\15.01.19%20-%20Factor%20comparison%202014-15%20to%202015-16%20(v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5.01"/>
      <sheetName val="Summary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03B3-5606-4396-B8E6-B001EA9003F8}">
  <sheetPr>
    <tabColor rgb="FF92D050"/>
    <pageSetUpPr fitToPage="1"/>
  </sheetPr>
  <dimension ref="A1:AM152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796875" defaultRowHeight="12.5" x14ac:dyDescent="0.25"/>
  <cols>
    <col min="1" max="1" width="44.81640625" customWidth="1"/>
    <col min="2" max="2" width="10.1796875" bestFit="1" customWidth="1"/>
    <col min="3" max="3" width="9.453125" bestFit="1" customWidth="1"/>
    <col min="4" max="4" width="13.7265625" bestFit="1" customWidth="1"/>
    <col min="5" max="5" width="10.1796875" bestFit="1" customWidth="1"/>
    <col min="6" max="6" width="9.453125" bestFit="1" customWidth="1"/>
    <col min="7" max="7" width="13.7265625" bestFit="1" customWidth="1"/>
    <col min="8" max="8" width="10.1796875" bestFit="1" customWidth="1"/>
    <col min="9" max="9" width="9.453125" bestFit="1" customWidth="1"/>
    <col min="10" max="10" width="13.7265625" bestFit="1" customWidth="1"/>
    <col min="11" max="11" width="9.1796875" style="4" customWidth="1"/>
    <col min="12" max="12" width="10.1796875" bestFit="1" customWidth="1"/>
    <col min="13" max="13" width="9.453125" bestFit="1" customWidth="1"/>
    <col min="14" max="14" width="13.7265625" bestFit="1" customWidth="1"/>
    <col min="15" max="15" width="10.1796875" bestFit="1" customWidth="1"/>
    <col min="16" max="16" width="8" bestFit="1" customWidth="1"/>
    <col min="17" max="17" width="13.7265625" bestFit="1" customWidth="1"/>
    <col min="18" max="18" width="9.1796875" style="4" customWidth="1"/>
    <col min="19" max="19" width="10.1796875" bestFit="1" customWidth="1"/>
    <col min="20" max="21" width="13.81640625" customWidth="1"/>
    <col min="22" max="22" width="8.7265625" style="4" bestFit="1" customWidth="1"/>
    <col min="23" max="23" width="10.1796875" hidden="1" customWidth="1"/>
    <col min="24" max="24" width="8.7265625" hidden="1" customWidth="1"/>
    <col min="25" max="25" width="13.7265625" hidden="1" customWidth="1"/>
    <col min="26" max="26" width="10.1796875" hidden="1" customWidth="1"/>
    <col min="27" max="27" width="8.1796875" hidden="1" customWidth="1"/>
    <col min="28" max="28" width="13.7265625" hidden="1" customWidth="1"/>
    <col min="29" max="29" width="6.81640625" style="4" hidden="1" customWidth="1"/>
    <col min="30" max="30" width="10.1796875" hidden="1" customWidth="1"/>
    <col min="31" max="31" width="8.1796875" hidden="1" customWidth="1"/>
    <col min="32" max="32" width="13.7265625" hidden="1" customWidth="1"/>
    <col min="33" max="33" width="6.81640625" style="4" hidden="1" customWidth="1"/>
    <col min="34" max="34" width="41.81640625" customWidth="1"/>
    <col min="35" max="35" width="12.81640625" style="5" hidden="1" customWidth="1"/>
    <col min="36" max="36" width="10.1796875" bestFit="1" customWidth="1"/>
  </cols>
  <sheetData>
    <row r="1" spans="1:39" ht="20" x14ac:dyDescent="0.4">
      <c r="A1" s="1" t="s">
        <v>0</v>
      </c>
      <c r="D1" s="2"/>
      <c r="G1" s="2"/>
      <c r="J1" s="2"/>
      <c r="K1" s="3"/>
      <c r="N1" s="2"/>
      <c r="V1" s="3" t="s">
        <v>1</v>
      </c>
      <c r="Y1" s="2"/>
    </row>
    <row r="2" spans="1:39" ht="13" thickBot="1" x14ac:dyDescent="0.3">
      <c r="A2" t="s">
        <v>2</v>
      </c>
      <c r="D2" s="2"/>
      <c r="G2" s="2"/>
      <c r="J2" s="2"/>
      <c r="N2" s="2"/>
      <c r="W2" s="6"/>
      <c r="X2" s="6"/>
      <c r="Y2" s="7"/>
      <c r="Z2" s="6"/>
      <c r="AA2" s="6"/>
      <c r="AB2" s="6"/>
      <c r="AC2" s="8"/>
      <c r="AD2" s="6"/>
      <c r="AE2" s="6"/>
      <c r="AF2" s="6"/>
      <c r="AG2" s="8"/>
      <c r="AI2" s="9"/>
    </row>
    <row r="3" spans="1:39" ht="56.15" customHeight="1" thickBot="1" x14ac:dyDescent="0.3">
      <c r="B3" s="226" t="s">
        <v>3</v>
      </c>
      <c r="C3" s="227"/>
      <c r="D3" s="228"/>
      <c r="E3" s="229" t="s">
        <v>4</v>
      </c>
      <c r="F3" s="230"/>
      <c r="G3" s="231"/>
      <c r="H3" s="223" t="s">
        <v>5</v>
      </c>
      <c r="I3" s="224"/>
      <c r="J3" s="224"/>
      <c r="K3" s="10" t="s">
        <v>6</v>
      </c>
      <c r="L3" s="233" t="s">
        <v>7</v>
      </c>
      <c r="M3" s="234"/>
      <c r="N3" s="235"/>
      <c r="O3" s="223" t="s">
        <v>5</v>
      </c>
      <c r="P3" s="224"/>
      <c r="Q3" s="225"/>
      <c r="R3" s="11" t="s">
        <v>6</v>
      </c>
      <c r="S3" s="223" t="s">
        <v>8</v>
      </c>
      <c r="T3" s="224"/>
      <c r="U3" s="225"/>
      <c r="V3" s="11" t="s">
        <v>6</v>
      </c>
      <c r="W3" s="221" t="s">
        <v>9</v>
      </c>
      <c r="X3" s="222"/>
      <c r="Y3" s="222"/>
      <c r="Z3" s="223" t="s">
        <v>10</v>
      </c>
      <c r="AA3" s="224"/>
      <c r="AB3" s="225"/>
      <c r="AC3" s="11" t="s">
        <v>6</v>
      </c>
      <c r="AD3" s="223" t="s">
        <v>11</v>
      </c>
      <c r="AE3" s="224"/>
      <c r="AF3" s="225"/>
      <c r="AG3" s="11" t="s">
        <v>6</v>
      </c>
      <c r="AH3" s="12" t="s">
        <v>12</v>
      </c>
      <c r="AI3" s="13" t="s">
        <v>13</v>
      </c>
    </row>
    <row r="4" spans="1:39" ht="17.25" customHeight="1" thickBot="1" x14ac:dyDescent="0.3">
      <c r="B4" s="226" t="s">
        <v>14</v>
      </c>
      <c r="C4" s="227"/>
      <c r="D4" s="228"/>
      <c r="E4" s="229" t="s">
        <v>15</v>
      </c>
      <c r="F4" s="230"/>
      <c r="G4" s="231"/>
      <c r="H4" s="232" t="s">
        <v>16</v>
      </c>
      <c r="I4" s="224"/>
      <c r="J4" s="224"/>
      <c r="K4" s="10"/>
      <c r="L4" s="233" t="s">
        <v>17</v>
      </c>
      <c r="M4" s="234"/>
      <c r="N4" s="235"/>
      <c r="O4" s="232" t="s">
        <v>18</v>
      </c>
      <c r="P4" s="224"/>
      <c r="Q4" s="225"/>
      <c r="R4" s="11"/>
      <c r="S4" s="232" t="s">
        <v>19</v>
      </c>
      <c r="T4" s="224"/>
      <c r="U4" s="225"/>
      <c r="V4" s="11"/>
      <c r="W4" s="14"/>
      <c r="X4" s="15"/>
      <c r="Y4" s="15"/>
      <c r="Z4" s="16"/>
      <c r="AA4" s="17"/>
      <c r="AB4" s="18"/>
      <c r="AC4" s="11"/>
      <c r="AD4" s="16"/>
      <c r="AE4" s="17"/>
      <c r="AF4" s="18"/>
      <c r="AG4" s="11"/>
      <c r="AH4" s="12"/>
      <c r="AI4" s="13"/>
    </row>
    <row r="5" spans="1:39" ht="26.5" thickBot="1" x14ac:dyDescent="0.35">
      <c r="A5" s="19"/>
      <c r="B5" s="20" t="s">
        <v>20</v>
      </c>
      <c r="C5" s="21" t="s">
        <v>21</v>
      </c>
      <c r="D5" s="22" t="s">
        <v>22</v>
      </c>
      <c r="E5" s="20" t="s">
        <v>20</v>
      </c>
      <c r="F5" s="21" t="s">
        <v>21</v>
      </c>
      <c r="G5" s="22" t="s">
        <v>22</v>
      </c>
      <c r="H5" s="20" t="s">
        <v>20</v>
      </c>
      <c r="I5" s="21" t="s">
        <v>21</v>
      </c>
      <c r="J5" s="23" t="s">
        <v>22</v>
      </c>
      <c r="K5" s="24"/>
      <c r="L5" s="20" t="s">
        <v>20</v>
      </c>
      <c r="M5" s="21" t="s">
        <v>21</v>
      </c>
      <c r="N5" s="22" t="s">
        <v>22</v>
      </c>
      <c r="O5" s="20" t="s">
        <v>20</v>
      </c>
      <c r="P5" s="21" t="s">
        <v>21</v>
      </c>
      <c r="Q5" s="22" t="s">
        <v>22</v>
      </c>
      <c r="R5" s="25"/>
      <c r="S5" s="20" t="s">
        <v>20</v>
      </c>
      <c r="T5" s="21" t="s">
        <v>21</v>
      </c>
      <c r="U5" s="22" t="s">
        <v>22</v>
      </c>
      <c r="V5" s="25"/>
      <c r="W5" s="20" t="s">
        <v>20</v>
      </c>
      <c r="X5" s="21" t="s">
        <v>21</v>
      </c>
      <c r="Y5" s="22" t="s">
        <v>22</v>
      </c>
      <c r="Z5" s="20" t="s">
        <v>20</v>
      </c>
      <c r="AA5" s="21" t="s">
        <v>21</v>
      </c>
      <c r="AB5" s="22" t="s">
        <v>22</v>
      </c>
      <c r="AC5" s="25"/>
      <c r="AD5" s="20" t="s">
        <v>20</v>
      </c>
      <c r="AE5" s="21" t="s">
        <v>21</v>
      </c>
      <c r="AF5" s="22" t="s">
        <v>22</v>
      </c>
      <c r="AG5" s="25"/>
      <c r="AH5" s="26"/>
      <c r="AI5" s="27"/>
    </row>
    <row r="6" spans="1:39" s="37" customFormat="1" ht="13" x14ac:dyDescent="0.3">
      <c r="A6" s="28" t="s">
        <v>23</v>
      </c>
      <c r="B6" s="29"/>
      <c r="C6" s="30"/>
      <c r="D6" s="31" t="s">
        <v>24</v>
      </c>
      <c r="E6" s="29"/>
      <c r="F6" s="30"/>
      <c r="G6" s="31" t="s">
        <v>24</v>
      </c>
      <c r="H6" s="29"/>
      <c r="I6" s="30"/>
      <c r="J6" s="31" t="s">
        <v>24</v>
      </c>
      <c r="K6" s="32"/>
      <c r="L6" s="29"/>
      <c r="M6" s="30"/>
      <c r="N6" s="31" t="s">
        <v>24</v>
      </c>
      <c r="O6" s="29"/>
      <c r="P6" s="30"/>
      <c r="Q6" s="33" t="s">
        <v>24</v>
      </c>
      <c r="R6" s="34"/>
      <c r="S6" s="29"/>
      <c r="T6" s="30"/>
      <c r="U6" s="33" t="s">
        <v>24</v>
      </c>
      <c r="V6" s="34"/>
      <c r="W6" s="29"/>
      <c r="X6" s="30"/>
      <c r="Y6" s="31" t="s">
        <v>24</v>
      </c>
      <c r="Z6" s="29"/>
      <c r="AA6" s="30"/>
      <c r="AB6" s="33" t="s">
        <v>24</v>
      </c>
      <c r="AC6" s="34"/>
      <c r="AD6" s="29"/>
      <c r="AE6" s="30"/>
      <c r="AF6" s="33" t="s">
        <v>24</v>
      </c>
      <c r="AG6" s="34"/>
      <c r="AH6" s="35"/>
      <c r="AI6" s="36"/>
    </row>
    <row r="7" spans="1:39" ht="21" customHeight="1" x14ac:dyDescent="0.25">
      <c r="A7" s="38" t="s">
        <v>25</v>
      </c>
      <c r="B7" s="39">
        <v>12597</v>
      </c>
      <c r="C7" s="40">
        <v>6220.22025908458</v>
      </c>
      <c r="D7" s="2">
        <f>B7*C7</f>
        <v>78356114.603688449</v>
      </c>
      <c r="E7" s="39">
        <v>12787</v>
      </c>
      <c r="F7" s="40">
        <v>6220.22025908458</v>
      </c>
      <c r="G7" s="2">
        <f>E7*F7</f>
        <v>79537956.452914521</v>
      </c>
      <c r="H7" s="39">
        <f>B7-E7</f>
        <v>-190</v>
      </c>
      <c r="I7" s="40">
        <f t="shared" ref="I7:J8" si="0">C7-F7</f>
        <v>0</v>
      </c>
      <c r="J7" s="2">
        <f t="shared" si="0"/>
        <v>-1181841.8492260724</v>
      </c>
      <c r="K7" s="41">
        <f t="shared" ref="K7:K9" si="1">IFERROR(J7/G7,0)</f>
        <v>-1.4858841010401217E-2</v>
      </c>
      <c r="L7" s="39">
        <v>12787</v>
      </c>
      <c r="M7" s="40">
        <v>5880.3</v>
      </c>
      <c r="N7" s="2">
        <f>L7*M7</f>
        <v>75191396.100000009</v>
      </c>
      <c r="O7" s="42">
        <f t="shared" ref="O7:Q8" si="2">E7-L7</f>
        <v>0</v>
      </c>
      <c r="P7" s="43">
        <f t="shared" si="2"/>
        <v>339.92025908457981</v>
      </c>
      <c r="Q7" s="44">
        <f t="shared" si="2"/>
        <v>4346560.3529145122</v>
      </c>
      <c r="R7" s="45">
        <f t="shared" ref="R7:R9" si="3">IFERROR(Q7/N7,0)</f>
        <v>5.7806618554253862E-2</v>
      </c>
      <c r="S7" s="42">
        <f>B7-L7</f>
        <v>-190</v>
      </c>
      <c r="T7" s="43">
        <f t="shared" ref="T7:U8" si="4">C7-M7</f>
        <v>339.92025908457981</v>
      </c>
      <c r="U7" s="44">
        <f t="shared" si="4"/>
        <v>3164718.5036884397</v>
      </c>
      <c r="V7" s="45">
        <f>IFERROR(U7/N7,0)</f>
        <v>4.2088838189406078E-2</v>
      </c>
      <c r="W7" s="39">
        <v>12787</v>
      </c>
      <c r="X7" s="40">
        <v>5880.3</v>
      </c>
      <c r="Y7" s="2">
        <f>W7*X7</f>
        <v>75191396.100000009</v>
      </c>
      <c r="Z7" s="39">
        <f t="shared" ref="Z7:AB8" si="5">L7-W7</f>
        <v>0</v>
      </c>
      <c r="AA7" s="40">
        <f t="shared" si="5"/>
        <v>0</v>
      </c>
      <c r="AB7" s="46">
        <f t="shared" si="5"/>
        <v>0</v>
      </c>
      <c r="AC7" s="45">
        <f>IFERROR(AB7/Y7,0)</f>
        <v>0</v>
      </c>
      <c r="AD7" s="39">
        <f t="shared" ref="AD7:AF8" si="6">O7+Z7</f>
        <v>0</v>
      </c>
      <c r="AE7" s="40">
        <f t="shared" si="6"/>
        <v>339.92025908457981</v>
      </c>
      <c r="AF7" s="46">
        <f t="shared" si="6"/>
        <v>4346560.3529145122</v>
      </c>
      <c r="AG7" s="45">
        <f>IFERROR(AF7/Y7,0)</f>
        <v>5.7806618554253862E-2</v>
      </c>
      <c r="AH7" s="218" t="s">
        <v>26</v>
      </c>
      <c r="AI7" s="47">
        <f>D7-Y7</f>
        <v>3164718.5036884397</v>
      </c>
      <c r="AJ7" s="2"/>
      <c r="AK7" s="2"/>
      <c r="AL7" s="2"/>
      <c r="AM7" s="2"/>
    </row>
    <row r="8" spans="1:39" ht="21" customHeight="1" x14ac:dyDescent="0.25">
      <c r="A8" s="38" t="s">
        <v>27</v>
      </c>
      <c r="B8" s="39">
        <v>7434</v>
      </c>
      <c r="C8" s="40">
        <v>8230.2871074313098</v>
      </c>
      <c r="D8" s="2">
        <f>B8*C8</f>
        <v>61183954.356644355</v>
      </c>
      <c r="E8" s="39">
        <v>7466</v>
      </c>
      <c r="F8" s="40">
        <v>8230.2871074313098</v>
      </c>
      <c r="G8" s="2">
        <f>E8*F8</f>
        <v>61447323.544082157</v>
      </c>
      <c r="H8" s="39">
        <f>B8-E8</f>
        <v>-32</v>
      </c>
      <c r="I8" s="40">
        <f t="shared" si="0"/>
        <v>0</v>
      </c>
      <c r="J8" s="2">
        <f t="shared" si="0"/>
        <v>-263369.18743780255</v>
      </c>
      <c r="K8" s="41">
        <f t="shared" si="1"/>
        <v>-4.2860969729440236E-3</v>
      </c>
      <c r="L8" s="39">
        <v>7466</v>
      </c>
      <c r="M8" s="40">
        <v>7826.28</v>
      </c>
      <c r="N8" s="2">
        <f>L8*M8</f>
        <v>58431006.479999997</v>
      </c>
      <c r="O8" s="42">
        <f t="shared" si="2"/>
        <v>0</v>
      </c>
      <c r="P8" s="43">
        <f t="shared" si="2"/>
        <v>404.00710743131003</v>
      </c>
      <c r="Q8" s="44">
        <f t="shared" si="2"/>
        <v>3016317.0640821606</v>
      </c>
      <c r="R8" s="45">
        <f t="shared" si="3"/>
        <v>5.162185705486004E-2</v>
      </c>
      <c r="S8" s="42">
        <f t="shared" ref="S8" si="7">B8-L8</f>
        <v>-32</v>
      </c>
      <c r="T8" s="43">
        <f t="shared" si="4"/>
        <v>404.00710743131003</v>
      </c>
      <c r="U8" s="44">
        <f t="shared" si="4"/>
        <v>2752947.876644358</v>
      </c>
      <c r="V8" s="45">
        <f>IFERROR(U8/N8,0)</f>
        <v>4.7114503796655431E-2</v>
      </c>
      <c r="W8" s="39">
        <v>7466</v>
      </c>
      <c r="X8" s="40">
        <v>7826.28</v>
      </c>
      <c r="Y8" s="2">
        <f>W8*X8</f>
        <v>58431006.479999997</v>
      </c>
      <c r="Z8" s="39">
        <f t="shared" si="5"/>
        <v>0</v>
      </c>
      <c r="AA8" s="40">
        <f t="shared" si="5"/>
        <v>0</v>
      </c>
      <c r="AB8" s="46">
        <f t="shared" si="5"/>
        <v>0</v>
      </c>
      <c r="AC8" s="45">
        <f>IFERROR(AB8/Y8,0)</f>
        <v>0</v>
      </c>
      <c r="AD8" s="39">
        <f t="shared" si="6"/>
        <v>0</v>
      </c>
      <c r="AE8" s="40">
        <f t="shared" si="6"/>
        <v>404.00710743131003</v>
      </c>
      <c r="AF8" s="46">
        <f t="shared" si="6"/>
        <v>3016317.0640821606</v>
      </c>
      <c r="AG8" s="45">
        <f>IFERROR(AF8/Y8,0)</f>
        <v>5.162185705486004E-2</v>
      </c>
      <c r="AH8" s="218"/>
      <c r="AI8" s="47">
        <f t="shared" ref="AI8:AI11" si="8">D8-Y8</f>
        <v>2752947.876644358</v>
      </c>
      <c r="AJ8" s="2"/>
      <c r="AK8" s="2"/>
      <c r="AL8" s="2"/>
      <c r="AM8" s="2"/>
    </row>
    <row r="9" spans="1:39" s="59" customFormat="1" x14ac:dyDescent="0.25">
      <c r="A9" s="48" t="s">
        <v>28</v>
      </c>
      <c r="B9" s="49"/>
      <c r="C9" s="50"/>
      <c r="D9" s="50">
        <v>823756</v>
      </c>
      <c r="E9" s="49"/>
      <c r="F9" s="50"/>
      <c r="G9" s="50">
        <v>823756</v>
      </c>
      <c r="H9" s="49"/>
      <c r="I9" s="50"/>
      <c r="J9" s="50"/>
      <c r="K9" s="51">
        <f t="shared" si="1"/>
        <v>0</v>
      </c>
      <c r="L9" s="49"/>
      <c r="M9" s="50"/>
      <c r="N9" s="50">
        <v>823756</v>
      </c>
      <c r="O9" s="52"/>
      <c r="P9" s="53"/>
      <c r="Q9" s="54">
        <f>D9-N9</f>
        <v>0</v>
      </c>
      <c r="R9" s="55">
        <f t="shared" si="3"/>
        <v>0</v>
      </c>
      <c r="S9" s="52"/>
      <c r="T9" s="53"/>
      <c r="U9" s="54">
        <f>D9-N9</f>
        <v>0</v>
      </c>
      <c r="V9" s="55">
        <f>IFERROR(U9/N9,0)</f>
        <v>0</v>
      </c>
      <c r="W9" s="49"/>
      <c r="X9" s="50"/>
      <c r="Y9" s="50">
        <v>659229</v>
      </c>
      <c r="Z9" s="49"/>
      <c r="AA9" s="50"/>
      <c r="AB9" s="56">
        <f>N9-Y9</f>
        <v>164527</v>
      </c>
      <c r="AC9" s="55">
        <f t="shared" ref="AC9:AC11" si="9">IFERROR(AB9/Y9,0)</f>
        <v>0.24957488217296267</v>
      </c>
      <c r="AD9" s="49"/>
      <c r="AE9" s="50"/>
      <c r="AF9" s="56">
        <f>Q9+AB9</f>
        <v>164527</v>
      </c>
      <c r="AG9" s="55">
        <f>IFERROR(AF9/Y9,0)</f>
        <v>0.24957488217296267</v>
      </c>
      <c r="AH9" s="57"/>
      <c r="AI9" s="58">
        <f t="shared" si="8"/>
        <v>164527</v>
      </c>
      <c r="AJ9" s="50"/>
      <c r="AK9" s="50"/>
      <c r="AL9" s="50"/>
      <c r="AM9" s="50"/>
    </row>
    <row r="10" spans="1:39" x14ac:dyDescent="0.25">
      <c r="A10" s="38" t="s">
        <v>29</v>
      </c>
      <c r="B10" s="39"/>
      <c r="C10" s="40"/>
      <c r="D10" s="2">
        <v>0</v>
      </c>
      <c r="E10" s="39"/>
      <c r="F10" s="40"/>
      <c r="G10" s="2">
        <v>0</v>
      </c>
      <c r="H10" s="39"/>
      <c r="I10" s="40"/>
      <c r="J10" s="2"/>
      <c r="K10" s="41"/>
      <c r="L10" s="39"/>
      <c r="M10" s="40"/>
      <c r="N10" s="2">
        <v>0</v>
      </c>
      <c r="O10" s="42"/>
      <c r="P10" s="60"/>
      <c r="Q10" s="44"/>
      <c r="R10" s="45"/>
      <c r="S10" s="42"/>
      <c r="T10" s="60"/>
      <c r="U10" s="44"/>
      <c r="V10" s="45"/>
      <c r="W10" s="39"/>
      <c r="X10" s="40"/>
      <c r="Y10" s="2">
        <v>-31</v>
      </c>
      <c r="Z10" s="39"/>
      <c r="AA10" s="40"/>
      <c r="AB10" s="46"/>
      <c r="AC10" s="45"/>
      <c r="AD10" s="39"/>
      <c r="AE10" s="40"/>
      <c r="AF10" s="46"/>
      <c r="AG10" s="45"/>
      <c r="AH10" s="46"/>
      <c r="AI10" s="47">
        <f t="shared" si="8"/>
        <v>31</v>
      </c>
      <c r="AJ10" s="2"/>
      <c r="AK10" s="2"/>
      <c r="AL10" s="2"/>
      <c r="AM10" s="2"/>
    </row>
    <row r="11" spans="1:39" x14ac:dyDescent="0.25">
      <c r="A11" s="38" t="s">
        <v>30</v>
      </c>
      <c r="B11" s="39"/>
      <c r="C11" s="2"/>
      <c r="D11" s="2">
        <v>5236225</v>
      </c>
      <c r="E11" s="39"/>
      <c r="F11" s="2"/>
      <c r="G11" s="2">
        <v>5236225</v>
      </c>
      <c r="H11" s="39"/>
      <c r="I11" s="2"/>
      <c r="J11" s="2">
        <f t="shared" ref="J11" si="10">D11-G11</f>
        <v>0</v>
      </c>
      <c r="K11" s="41">
        <f t="shared" ref="K11" si="11">IFERROR(J11/G11,0)</f>
        <v>0</v>
      </c>
      <c r="L11" s="39"/>
      <c r="M11" s="2"/>
      <c r="N11" s="2">
        <v>5070988</v>
      </c>
      <c r="O11" s="42"/>
      <c r="P11" s="60"/>
      <c r="Q11" s="44">
        <f>G11-N11</f>
        <v>165237</v>
      </c>
      <c r="R11" s="45">
        <f t="shared" ref="R11" si="12">IFERROR(Q11/N11,0)</f>
        <v>3.2584774406880866E-2</v>
      </c>
      <c r="S11" s="42"/>
      <c r="T11" s="60"/>
      <c r="U11" s="44">
        <f>D11-N11</f>
        <v>165237</v>
      </c>
      <c r="V11" s="45">
        <f>IFERROR(U11/N11,0)</f>
        <v>3.2584774406880866E-2</v>
      </c>
      <c r="W11" s="39"/>
      <c r="X11" s="2"/>
      <c r="Y11" s="2">
        <v>4845937</v>
      </c>
      <c r="Z11" s="39"/>
      <c r="AA11" s="2"/>
      <c r="AB11" s="46">
        <f>N11-Y11</f>
        <v>225051</v>
      </c>
      <c r="AC11" s="45">
        <f t="shared" si="9"/>
        <v>4.6441173296309875E-2</v>
      </c>
      <c r="AD11" s="39"/>
      <c r="AE11" s="2"/>
      <c r="AF11" s="61">
        <f>Q11+AB11</f>
        <v>390288</v>
      </c>
      <c r="AG11" s="45">
        <f>IFERROR(AF11/Y11,0)</f>
        <v>8.053922285824186E-2</v>
      </c>
      <c r="AH11" s="46"/>
      <c r="AI11" s="47">
        <f t="shared" si="8"/>
        <v>390288</v>
      </c>
      <c r="AJ11" s="2"/>
      <c r="AK11" s="2"/>
      <c r="AL11" s="2"/>
      <c r="AM11" s="2"/>
    </row>
    <row r="12" spans="1:39" ht="13.5" thickBot="1" x14ac:dyDescent="0.35">
      <c r="A12" s="62" t="s">
        <v>31</v>
      </c>
      <c r="B12" s="63">
        <f>SUM(B7:B11)</f>
        <v>20031</v>
      </c>
      <c r="C12" s="64"/>
      <c r="D12" s="65">
        <f>SUM(D7:D11)</f>
        <v>145600049.96033281</v>
      </c>
      <c r="E12" s="63">
        <f>SUM(E7:E11)</f>
        <v>20253</v>
      </c>
      <c r="F12" s="64"/>
      <c r="G12" s="65">
        <f>SUM(G7:G11)</f>
        <v>147045260.99699667</v>
      </c>
      <c r="H12" s="63">
        <f>SUM(H7:H11)</f>
        <v>-222</v>
      </c>
      <c r="I12" s="64">
        <f>J12/H12</f>
        <v>6509.9596246120491</v>
      </c>
      <c r="J12" s="65">
        <f>SUM(J7:J11)</f>
        <v>-1445211.036663875</v>
      </c>
      <c r="K12" s="66">
        <f t="shared" ref="K12:K14" si="13">J12/G12</f>
        <v>-9.8283414702728354E-3</v>
      </c>
      <c r="L12" s="63">
        <f>SUM(L7:L11)</f>
        <v>20253</v>
      </c>
      <c r="M12" s="64">
        <f>N12/L12</f>
        <v>6888.7150831975514</v>
      </c>
      <c r="N12" s="65">
        <f>SUM(N7:N11)</f>
        <v>139517146.58000001</v>
      </c>
      <c r="O12" s="63">
        <f>SUM(O7:O11)</f>
        <v>0</v>
      </c>
      <c r="P12" s="64"/>
      <c r="Q12" s="67">
        <f>SUM(Q7:Q11)</f>
        <v>7528114.4169966727</v>
      </c>
      <c r="R12" s="66">
        <f t="shared" ref="R12:R14" si="14">Q12/N12</f>
        <v>5.3958345633739038E-2</v>
      </c>
      <c r="S12" s="63">
        <f>SUM(S7:S11)</f>
        <v>-222</v>
      </c>
      <c r="T12" s="64"/>
      <c r="U12" s="67">
        <f>SUM(U7:U11)</f>
        <v>6082903.3803327978</v>
      </c>
      <c r="V12" s="66">
        <f>U12/N12</f>
        <v>4.3599683117406807E-2</v>
      </c>
      <c r="W12" s="63">
        <f>SUM(W7:W8)</f>
        <v>20253</v>
      </c>
      <c r="X12" s="64">
        <f>Y12/W12</f>
        <v>6869.477982521109</v>
      </c>
      <c r="Y12" s="65">
        <f>SUM(Y7:Y11)</f>
        <v>139127537.58000001</v>
      </c>
      <c r="Z12" s="63">
        <f>SUM(Z7:Z11)</f>
        <v>0</v>
      </c>
      <c r="AA12" s="64"/>
      <c r="AB12" s="67">
        <f>SUM(AB7:AB11)</f>
        <v>389578</v>
      </c>
      <c r="AC12" s="66">
        <f t="shared" ref="AC12" si="15">AB12/Y12</f>
        <v>2.8001501843298846E-3</v>
      </c>
      <c r="AD12" s="63">
        <f>SUM(AD7:AD11)</f>
        <v>0</v>
      </c>
      <c r="AE12" s="64"/>
      <c r="AF12" s="67">
        <f>SUM(AF7:AF11)</f>
        <v>7917692.4169966727</v>
      </c>
      <c r="AG12" s="66">
        <f>IFERROR(AF12/Y12,0)</f>
        <v>5.6909599312385616E-2</v>
      </c>
      <c r="AH12" s="68"/>
      <c r="AI12" s="69">
        <f>SUM(AI7:AI11)</f>
        <v>6472512.3803327978</v>
      </c>
      <c r="AJ12" s="70"/>
      <c r="AK12" s="2"/>
      <c r="AL12" s="2"/>
      <c r="AM12" s="2"/>
    </row>
    <row r="13" spans="1:39" s="82" customFormat="1" ht="13" x14ac:dyDescent="0.3">
      <c r="A13" s="71" t="s">
        <v>32</v>
      </c>
      <c r="B13" s="72"/>
      <c r="C13" s="73"/>
      <c r="D13" s="73">
        <v>-2559053</v>
      </c>
      <c r="E13" s="72"/>
      <c r="F13" s="73"/>
      <c r="G13" s="73">
        <v>-2559053</v>
      </c>
      <c r="H13" s="72"/>
      <c r="I13" s="73"/>
      <c r="J13" s="73">
        <v>-2559053</v>
      </c>
      <c r="K13" s="74">
        <f t="shared" ref="K13" si="16">IFERROR(J13/G13,0)</f>
        <v>1</v>
      </c>
      <c r="L13" s="72"/>
      <c r="M13" s="73"/>
      <c r="N13" s="73">
        <v>-2559053</v>
      </c>
      <c r="O13" s="75"/>
      <c r="P13" s="76"/>
      <c r="Q13" s="77">
        <f t="shared" ref="Q13:Q14" si="17">D13-N13</f>
        <v>0</v>
      </c>
      <c r="R13" s="78">
        <f t="shared" ref="R13" si="18">IFERROR(Q13/N13,0)</f>
        <v>0</v>
      </c>
      <c r="S13" s="75"/>
      <c r="T13" s="76"/>
      <c r="U13" s="77">
        <f t="shared" ref="U13:U14" si="19">L13-R13</f>
        <v>0</v>
      </c>
      <c r="V13" s="78">
        <f>IFERROR(U13/N13,0)</f>
        <v>0</v>
      </c>
      <c r="W13" s="72"/>
      <c r="X13" s="73"/>
      <c r="Y13" s="73">
        <v>0</v>
      </c>
      <c r="Z13" s="72"/>
      <c r="AA13" s="73"/>
      <c r="AB13" s="79">
        <f t="shared" ref="AB13" si="20">N13-Y13</f>
        <v>-2559053</v>
      </c>
      <c r="AC13" s="78">
        <f t="shared" ref="AC13" si="21">IFERROR(AB13/Y13,0)</f>
        <v>0</v>
      </c>
      <c r="AD13" s="72"/>
      <c r="AE13" s="73"/>
      <c r="AF13" s="80">
        <f>Q13+AB13</f>
        <v>-2559053</v>
      </c>
      <c r="AG13" s="78">
        <f>IFERROR(AF13/Y13,0)</f>
        <v>0</v>
      </c>
      <c r="AH13" s="79"/>
      <c r="AI13" s="81">
        <f t="shared" ref="AI13:AI14" si="22">D13-Y13</f>
        <v>-2559053</v>
      </c>
      <c r="AJ13" s="73"/>
      <c r="AK13" s="73"/>
      <c r="AL13" s="73"/>
      <c r="AM13" s="73"/>
    </row>
    <row r="14" spans="1:39" s="82" customFormat="1" ht="13" x14ac:dyDescent="0.3">
      <c r="A14" s="71" t="s">
        <v>33</v>
      </c>
      <c r="B14" s="83"/>
      <c r="C14" s="84"/>
      <c r="D14" s="85">
        <v>-36088583</v>
      </c>
      <c r="E14" s="83"/>
      <c r="F14" s="84"/>
      <c r="G14" s="85">
        <v>-36088583</v>
      </c>
      <c r="H14" s="83"/>
      <c r="I14" s="84"/>
      <c r="J14" s="86">
        <v>-36088583</v>
      </c>
      <c r="K14" s="41">
        <f t="shared" si="13"/>
        <v>1</v>
      </c>
      <c r="L14" s="83"/>
      <c r="M14" s="84"/>
      <c r="N14" s="85">
        <v>-36088583</v>
      </c>
      <c r="O14" s="87"/>
      <c r="P14" s="43"/>
      <c r="Q14" s="77">
        <f t="shared" si="17"/>
        <v>0</v>
      </c>
      <c r="R14" s="45">
        <f t="shared" si="14"/>
        <v>0</v>
      </c>
      <c r="S14" s="87"/>
      <c r="T14" s="43"/>
      <c r="U14" s="77">
        <f t="shared" si="19"/>
        <v>0</v>
      </c>
      <c r="V14" s="45">
        <f>U14/N14</f>
        <v>0</v>
      </c>
      <c r="W14" s="83"/>
      <c r="X14" s="84"/>
      <c r="Y14" s="85">
        <v>-34361208</v>
      </c>
      <c r="Z14" s="83"/>
      <c r="AA14" s="84"/>
      <c r="AB14" s="46">
        <f>D14-Y14</f>
        <v>-1727375</v>
      </c>
      <c r="AC14" s="88"/>
      <c r="AD14" s="83"/>
      <c r="AE14" s="84"/>
      <c r="AF14" s="46">
        <f>O14-AC14</f>
        <v>0</v>
      </c>
      <c r="AG14" s="88"/>
      <c r="AH14" s="79"/>
      <c r="AI14" s="47">
        <f t="shared" si="22"/>
        <v>-1727375</v>
      </c>
      <c r="AJ14" s="73"/>
      <c r="AK14" s="73"/>
      <c r="AL14" s="73"/>
      <c r="AM14" s="73"/>
    </row>
    <row r="15" spans="1:39" ht="13" x14ac:dyDescent="0.3">
      <c r="A15" s="89" t="s">
        <v>34</v>
      </c>
      <c r="B15" s="90"/>
      <c r="C15" s="91"/>
      <c r="D15" s="92">
        <f>D16/D$45</f>
        <v>0.63792614977520157</v>
      </c>
      <c r="E15" s="90"/>
      <c r="F15" s="91"/>
      <c r="G15" s="92">
        <f>G16/G$45</f>
        <v>0.64384721660669197</v>
      </c>
      <c r="H15" s="90"/>
      <c r="I15" s="91"/>
      <c r="J15" s="92">
        <f>J16/J$45</f>
        <v>0.93334062833248543</v>
      </c>
      <c r="K15" s="41"/>
      <c r="L15" s="90"/>
      <c r="M15" s="91"/>
      <c r="N15" s="92">
        <f>N16/N$45</f>
        <v>0.635693682999667</v>
      </c>
      <c r="O15" s="39"/>
      <c r="P15" s="2"/>
      <c r="Q15" s="46"/>
      <c r="R15" s="41"/>
      <c r="S15" s="39"/>
      <c r="T15" s="2"/>
      <c r="U15" s="46"/>
      <c r="V15" s="41"/>
      <c r="W15" s="39"/>
      <c r="X15" s="2"/>
      <c r="Y15" s="2"/>
      <c r="Z15" s="39"/>
      <c r="AA15" s="2"/>
      <c r="AB15" s="46"/>
      <c r="AC15" s="41"/>
      <c r="AD15" s="39"/>
      <c r="AE15" s="2"/>
      <c r="AF15" s="46"/>
      <c r="AG15" s="41"/>
      <c r="AH15" s="93"/>
      <c r="AI15" s="47"/>
      <c r="AJ15" s="94"/>
      <c r="AK15" s="2"/>
      <c r="AL15" s="2"/>
      <c r="AM15" s="2"/>
    </row>
    <row r="16" spans="1:39" ht="13.5" thickBot="1" x14ac:dyDescent="0.35">
      <c r="A16" s="95" t="s">
        <v>35</v>
      </c>
      <c r="B16" s="96">
        <f>SUM(B12:B14)</f>
        <v>20031</v>
      </c>
      <c r="C16" s="97">
        <f t="shared" ref="C16:AG16" si="23">SUM(C12:C14)</f>
        <v>0</v>
      </c>
      <c r="D16" s="98">
        <f t="shared" si="23"/>
        <v>106952413.96033281</v>
      </c>
      <c r="E16" s="96">
        <f>SUM(E12:E14)</f>
        <v>20253</v>
      </c>
      <c r="F16" s="97">
        <f t="shared" ref="F16:G16" si="24">SUM(F12:F14)</f>
        <v>0</v>
      </c>
      <c r="G16" s="98">
        <f t="shared" si="24"/>
        <v>108397624.99699667</v>
      </c>
      <c r="H16" s="96">
        <f>SUM(H12:H14)</f>
        <v>-222</v>
      </c>
      <c r="I16" s="97">
        <f t="shared" ref="I16:K16" si="25">SUM(I12:I14)</f>
        <v>6509.9596246120491</v>
      </c>
      <c r="J16" s="98">
        <f t="shared" si="25"/>
        <v>-40092847.036663875</v>
      </c>
      <c r="K16" s="99">
        <f t="shared" si="25"/>
        <v>1.9901716585297273</v>
      </c>
      <c r="L16" s="96">
        <f>SUM(L12:L14)</f>
        <v>20253</v>
      </c>
      <c r="M16" s="97">
        <f t="shared" ref="M16:N16" si="26">SUM(M12:M14)</f>
        <v>6888.7150831975514</v>
      </c>
      <c r="N16" s="98">
        <f t="shared" si="26"/>
        <v>100869510.58000001</v>
      </c>
      <c r="O16" s="96">
        <f t="shared" si="23"/>
        <v>0</v>
      </c>
      <c r="P16" s="97">
        <f t="shared" si="23"/>
        <v>0</v>
      </c>
      <c r="Q16" s="100">
        <f t="shared" si="23"/>
        <v>7528114.4169966727</v>
      </c>
      <c r="R16" s="99">
        <f t="shared" si="23"/>
        <v>5.3958345633739038E-2</v>
      </c>
      <c r="S16" s="96">
        <f t="shared" si="23"/>
        <v>-222</v>
      </c>
      <c r="T16" s="97">
        <f t="shared" si="23"/>
        <v>0</v>
      </c>
      <c r="U16" s="100">
        <f t="shared" si="23"/>
        <v>6082903.3803327978</v>
      </c>
      <c r="V16" s="99">
        <f t="shared" si="23"/>
        <v>4.3599683117406807E-2</v>
      </c>
      <c r="W16" s="96">
        <f t="shared" si="23"/>
        <v>20253</v>
      </c>
      <c r="X16" s="97">
        <f t="shared" si="23"/>
        <v>6869.477982521109</v>
      </c>
      <c r="Y16" s="98">
        <f t="shared" si="23"/>
        <v>104766329.58000001</v>
      </c>
      <c r="Z16" s="96">
        <f t="shared" si="23"/>
        <v>0</v>
      </c>
      <c r="AA16" s="97">
        <f t="shared" si="23"/>
        <v>0</v>
      </c>
      <c r="AB16" s="100">
        <f t="shared" si="23"/>
        <v>-3896850</v>
      </c>
      <c r="AC16" s="99">
        <f t="shared" si="23"/>
        <v>2.8001501843298846E-3</v>
      </c>
      <c r="AD16" s="96">
        <f t="shared" si="23"/>
        <v>0</v>
      </c>
      <c r="AE16" s="97">
        <f t="shared" si="23"/>
        <v>0</v>
      </c>
      <c r="AF16" s="100">
        <f t="shared" si="23"/>
        <v>5358639.4169966727</v>
      </c>
      <c r="AG16" s="99">
        <f t="shared" si="23"/>
        <v>5.6909599312385616E-2</v>
      </c>
      <c r="AH16" s="68"/>
      <c r="AI16" s="100">
        <f>SUM(AI9:AI14)</f>
        <v>2740930.3803327978</v>
      </c>
      <c r="AJ16" s="70"/>
      <c r="AK16" s="2"/>
      <c r="AL16" s="2"/>
      <c r="AM16" s="2"/>
    </row>
    <row r="17" spans="1:39" ht="13" x14ac:dyDescent="0.3">
      <c r="A17" s="101" t="s">
        <v>36</v>
      </c>
      <c r="B17" s="39"/>
      <c r="C17" s="2"/>
      <c r="D17" s="2"/>
      <c r="E17" s="39"/>
      <c r="F17" s="2"/>
      <c r="G17" s="2"/>
      <c r="H17" s="39"/>
      <c r="I17" s="2"/>
      <c r="J17" s="2"/>
      <c r="K17" s="41"/>
      <c r="L17" s="39"/>
      <c r="M17" s="2"/>
      <c r="N17" s="2"/>
      <c r="O17" s="39"/>
      <c r="P17" s="2"/>
      <c r="Q17" s="46"/>
      <c r="R17" s="41"/>
      <c r="S17" s="39"/>
      <c r="T17" s="2"/>
      <c r="U17" s="46"/>
      <c r="V17" s="41"/>
      <c r="W17" s="39"/>
      <c r="X17" s="2"/>
      <c r="Y17" s="2"/>
      <c r="Z17" s="39"/>
      <c r="AA17" s="2"/>
      <c r="AB17" s="46"/>
      <c r="AC17" s="41"/>
      <c r="AD17" s="39"/>
      <c r="AE17" s="2"/>
      <c r="AF17" s="46"/>
      <c r="AG17" s="41"/>
      <c r="AH17" s="46"/>
      <c r="AI17" s="47"/>
      <c r="AJ17" s="2"/>
      <c r="AK17" s="2"/>
      <c r="AL17" s="2"/>
      <c r="AM17" s="2"/>
    </row>
    <row r="18" spans="1:39" x14ac:dyDescent="0.25">
      <c r="A18" s="38" t="s">
        <v>37</v>
      </c>
      <c r="B18" s="39">
        <f>B7+B8</f>
        <v>20031</v>
      </c>
      <c r="C18" s="40">
        <v>52.608175549055801</v>
      </c>
      <c r="D18" s="2">
        <f>B18*C18+1</f>
        <v>1053795.3644231367</v>
      </c>
      <c r="E18" s="39">
        <f>E7+E8</f>
        <v>20253</v>
      </c>
      <c r="F18" s="40">
        <v>52.608175549055801</v>
      </c>
      <c r="G18" s="2">
        <f>E18*F18+1</f>
        <v>1065474.3793950272</v>
      </c>
      <c r="H18" s="39">
        <f t="shared" ref="H18:J19" si="27">B18-E18</f>
        <v>-222</v>
      </c>
      <c r="I18" s="40">
        <f t="shared" si="27"/>
        <v>0</v>
      </c>
      <c r="J18" s="2">
        <f t="shared" si="27"/>
        <v>-11679.014971890487</v>
      </c>
      <c r="K18" s="102">
        <f t="shared" ref="K18:K19" si="28">IFERROR(J18/G18,0)</f>
        <v>-1.0961328773125256E-2</v>
      </c>
      <c r="L18" s="39">
        <f>L7+L8</f>
        <v>20253</v>
      </c>
      <c r="M18" s="40">
        <v>52.14</v>
      </c>
      <c r="N18" s="2">
        <f>L18*M18+1</f>
        <v>1055992.42</v>
      </c>
      <c r="O18" s="42">
        <f t="shared" ref="O18:Q19" si="29">E18-L18</f>
        <v>0</v>
      </c>
      <c r="P18" s="43">
        <f t="shared" si="29"/>
        <v>0.46817554905580039</v>
      </c>
      <c r="Q18" s="44">
        <f t="shared" si="29"/>
        <v>9481.9593950272538</v>
      </c>
      <c r="R18" s="103">
        <f t="shared" ref="R18:R19" si="30">IFERROR(Q18/N18,0)</f>
        <v>8.9791926679049974E-3</v>
      </c>
      <c r="S18" s="42">
        <f t="shared" ref="S18:U19" si="31">B18-L18</f>
        <v>-222</v>
      </c>
      <c r="T18" s="43">
        <f t="shared" si="31"/>
        <v>0.46817554905580039</v>
      </c>
      <c r="U18" s="44">
        <f t="shared" si="31"/>
        <v>-2197.055576863233</v>
      </c>
      <c r="V18" s="45">
        <f t="shared" ref="V18:V19" si="32">IFERROR(U18/N18,0)</f>
        <v>-2.080559988170401E-3</v>
      </c>
      <c r="W18" s="39">
        <f>W7+W8</f>
        <v>20253</v>
      </c>
      <c r="X18" s="40">
        <v>52.44</v>
      </c>
      <c r="Y18" s="2">
        <f>W18*X18+1</f>
        <v>1062068.32</v>
      </c>
      <c r="Z18" s="39">
        <f t="shared" ref="Z18:AB19" si="33">L18-W18</f>
        <v>0</v>
      </c>
      <c r="AA18" s="40">
        <f t="shared" si="33"/>
        <v>-0.29999999999999716</v>
      </c>
      <c r="AB18" s="46">
        <f t="shared" si="33"/>
        <v>-6075.9000000001397</v>
      </c>
      <c r="AC18" s="45">
        <f t="shared" ref="AC18:AC19" si="34">IFERROR(AB18/Y18,0)</f>
        <v>-5.7208184121339189E-3</v>
      </c>
      <c r="AD18" s="39">
        <f t="shared" ref="AD18:AF19" si="35">O18+Z18</f>
        <v>0</v>
      </c>
      <c r="AE18" s="40">
        <f t="shared" si="35"/>
        <v>0.16817554905580323</v>
      </c>
      <c r="AF18" s="46">
        <f t="shared" si="35"/>
        <v>3406.0593950271141</v>
      </c>
      <c r="AG18" s="45">
        <f>IFERROR(AF18/Y18,0)</f>
        <v>3.2070059250304292E-3</v>
      </c>
      <c r="AH18" s="46"/>
      <c r="AI18" s="47">
        <f t="shared" ref="AI18:AI19" si="36">D18-Y18</f>
        <v>-8272.9555768633727</v>
      </c>
      <c r="AJ18" s="2"/>
      <c r="AK18" s="2"/>
      <c r="AL18" s="2"/>
      <c r="AM18" s="2"/>
    </row>
    <row r="19" spans="1:39" ht="13" x14ac:dyDescent="0.3">
      <c r="A19" s="38" t="s">
        <v>38</v>
      </c>
      <c r="B19" s="39"/>
      <c r="C19" s="84"/>
      <c r="D19" s="2">
        <f>421888*0.8</f>
        <v>337510.40000000002</v>
      </c>
      <c r="E19" s="39"/>
      <c r="F19" s="84"/>
      <c r="G19" s="2">
        <f>421888*0.8</f>
        <v>337510.40000000002</v>
      </c>
      <c r="H19" s="39"/>
      <c r="I19" s="40"/>
      <c r="J19" s="2">
        <f t="shared" si="27"/>
        <v>0</v>
      </c>
      <c r="K19" s="41">
        <f t="shared" si="28"/>
        <v>0</v>
      </c>
      <c r="L19" s="39"/>
      <c r="M19" s="84"/>
      <c r="N19" s="2">
        <v>421888</v>
      </c>
      <c r="O19" s="42">
        <f t="shared" si="29"/>
        <v>0</v>
      </c>
      <c r="P19" s="43">
        <f t="shared" si="29"/>
        <v>0</v>
      </c>
      <c r="Q19" s="44">
        <f t="shared" si="29"/>
        <v>-84377.599999999977</v>
      </c>
      <c r="R19" s="45">
        <f t="shared" si="30"/>
        <v>-0.19999999999999996</v>
      </c>
      <c r="S19" s="42">
        <f t="shared" si="31"/>
        <v>0</v>
      </c>
      <c r="T19" s="43">
        <f t="shared" si="31"/>
        <v>0</v>
      </c>
      <c r="U19" s="44">
        <f t="shared" si="31"/>
        <v>-84377.599999999977</v>
      </c>
      <c r="V19" s="45">
        <f t="shared" si="32"/>
        <v>-0.19999999999999996</v>
      </c>
      <c r="W19" s="39"/>
      <c r="X19" s="84">
        <v>38.878927998490141</v>
      </c>
      <c r="Y19" s="2">
        <v>527360</v>
      </c>
      <c r="Z19" s="39">
        <f t="shared" si="33"/>
        <v>0</v>
      </c>
      <c r="AA19" s="40">
        <f t="shared" si="33"/>
        <v>-38.878927998490141</v>
      </c>
      <c r="AB19" s="46">
        <f t="shared" si="33"/>
        <v>-105472</v>
      </c>
      <c r="AC19" s="45">
        <f t="shared" si="34"/>
        <v>-0.2</v>
      </c>
      <c r="AD19" s="39">
        <f t="shared" si="35"/>
        <v>0</v>
      </c>
      <c r="AE19" s="40">
        <f t="shared" si="35"/>
        <v>-38.878927998490141</v>
      </c>
      <c r="AF19" s="46">
        <f t="shared" si="35"/>
        <v>-189849.59999999998</v>
      </c>
      <c r="AG19" s="45">
        <f>IFERROR(AF19/Y19,0)</f>
        <v>-0.35999999999999993</v>
      </c>
      <c r="AH19" s="104"/>
      <c r="AI19" s="47">
        <f t="shared" si="36"/>
        <v>-189849.59999999998</v>
      </c>
      <c r="AJ19" s="2"/>
      <c r="AK19" s="2"/>
      <c r="AL19" s="2"/>
      <c r="AM19" s="2"/>
    </row>
    <row r="20" spans="1:39" ht="13" x14ac:dyDescent="0.3">
      <c r="A20" s="89" t="s">
        <v>34</v>
      </c>
      <c r="B20" s="39"/>
      <c r="C20" s="84"/>
      <c r="D20" s="92">
        <f>D21/D$45</f>
        <v>8.2985535023798098E-3</v>
      </c>
      <c r="E20" s="39"/>
      <c r="F20" s="84"/>
      <c r="G20" s="92">
        <f>G21/G$45</f>
        <v>8.33328078156758E-3</v>
      </c>
      <c r="H20" s="39"/>
      <c r="I20" s="84"/>
      <c r="J20" s="92">
        <f>J21/J$45</f>
        <v>2.7188139475853502E-4</v>
      </c>
      <c r="K20" s="41"/>
      <c r="L20" s="39"/>
      <c r="M20" s="84"/>
      <c r="N20" s="92">
        <f>N21/N$45</f>
        <v>9.3138079269036392E-3</v>
      </c>
      <c r="O20" s="39"/>
      <c r="P20" s="84"/>
      <c r="Q20" s="46"/>
      <c r="R20" s="41"/>
      <c r="S20" s="39"/>
      <c r="T20" s="84"/>
      <c r="U20" s="46"/>
      <c r="V20" s="41"/>
      <c r="W20" s="39"/>
      <c r="X20" s="84"/>
      <c r="Y20" s="2"/>
      <c r="Z20" s="39"/>
      <c r="AA20" s="84"/>
      <c r="AB20" s="46"/>
      <c r="AC20" s="41"/>
      <c r="AD20" s="39"/>
      <c r="AE20" s="84"/>
      <c r="AF20" s="46"/>
      <c r="AG20" s="41"/>
      <c r="AH20" s="46"/>
      <c r="AI20" s="47"/>
      <c r="AJ20" s="2"/>
      <c r="AK20" s="2"/>
      <c r="AL20" s="2"/>
      <c r="AM20" s="2"/>
    </row>
    <row r="21" spans="1:39" ht="13.5" thickBot="1" x14ac:dyDescent="0.35">
      <c r="A21" s="105" t="s">
        <v>39</v>
      </c>
      <c r="B21" s="106"/>
      <c r="C21" s="107"/>
      <c r="D21" s="108">
        <f>SUM(D18:D19)</f>
        <v>1391305.7644231366</v>
      </c>
      <c r="E21" s="106"/>
      <c r="F21" s="107"/>
      <c r="G21" s="108">
        <f>SUM(G18:G19)</f>
        <v>1402984.7793950271</v>
      </c>
      <c r="H21" s="106"/>
      <c r="I21" s="107"/>
      <c r="J21" s="108">
        <f>SUM(J18:J19)</f>
        <v>-11679.014971890487</v>
      </c>
      <c r="K21" s="109">
        <f t="shared" ref="K21" si="37">J21/G21</f>
        <v>-8.3244060401899203E-3</v>
      </c>
      <c r="L21" s="106"/>
      <c r="M21" s="107"/>
      <c r="N21" s="108">
        <f>SUM(N18:N19)</f>
        <v>1477880.42</v>
      </c>
      <c r="O21" s="106"/>
      <c r="P21" s="107"/>
      <c r="Q21" s="110">
        <f>SUM(Q18:Q19)</f>
        <v>-74895.640604972723</v>
      </c>
      <c r="R21" s="109">
        <f t="shared" ref="R21" si="38">Q21/N21</f>
        <v>-5.0677740628685457E-2</v>
      </c>
      <c r="S21" s="106"/>
      <c r="T21" s="107"/>
      <c r="U21" s="110">
        <f>SUM(U18:U19)</f>
        <v>-86574.65557686321</v>
      </c>
      <c r="V21" s="109">
        <f>U21/N21</f>
        <v>-5.8580284578682772E-2</v>
      </c>
      <c r="W21" s="106"/>
      <c r="X21" s="107">
        <f>Y21/W18</f>
        <v>78.478660939120132</v>
      </c>
      <c r="Y21" s="108">
        <f>SUM(Y18:Y19)</f>
        <v>1589428.32</v>
      </c>
      <c r="Z21" s="106"/>
      <c r="AA21" s="107"/>
      <c r="AB21" s="110">
        <f>SUM(AB18:AB19)</f>
        <v>-111547.90000000014</v>
      </c>
      <c r="AC21" s="109">
        <f t="shared" ref="AC21" si="39">AB21/Y21</f>
        <v>-7.018114538188179E-2</v>
      </c>
      <c r="AD21" s="106"/>
      <c r="AE21" s="107"/>
      <c r="AF21" s="110">
        <f>SUM(AF18:AF19)</f>
        <v>-186443.54060497286</v>
      </c>
      <c r="AG21" s="109">
        <f>IFERROR(AF21/Y21,0)</f>
        <v>-0.11730226412788018</v>
      </c>
      <c r="AH21" s="93"/>
      <c r="AI21" s="110">
        <f>SUM(AI18:AI19)</f>
        <v>-198122.55557686335</v>
      </c>
      <c r="AJ21" s="2"/>
      <c r="AK21" s="2"/>
      <c r="AL21" s="2"/>
      <c r="AM21" s="2"/>
    </row>
    <row r="22" spans="1:39" ht="13.5" thickTop="1" x14ac:dyDescent="0.3">
      <c r="A22" s="111" t="s">
        <v>40</v>
      </c>
      <c r="B22" s="112"/>
      <c r="C22" s="113"/>
      <c r="D22" s="114"/>
      <c r="E22" s="112"/>
      <c r="F22" s="113"/>
      <c r="G22" s="114"/>
      <c r="H22" s="112"/>
      <c r="I22" s="113"/>
      <c r="J22" s="114"/>
      <c r="K22" s="115"/>
      <c r="L22" s="112"/>
      <c r="M22" s="113"/>
      <c r="N22" s="114"/>
      <c r="O22" s="112"/>
      <c r="P22" s="113"/>
      <c r="Q22" s="116"/>
      <c r="R22" s="115"/>
      <c r="S22" s="112"/>
      <c r="T22" s="113"/>
      <c r="U22" s="116"/>
      <c r="V22" s="115"/>
      <c r="W22" s="117"/>
      <c r="X22" s="118"/>
      <c r="Y22" s="114"/>
      <c r="Z22" s="117"/>
      <c r="AA22" s="118"/>
      <c r="AB22" s="116"/>
      <c r="AC22" s="115"/>
      <c r="AD22" s="117"/>
      <c r="AE22" s="118"/>
      <c r="AF22" s="116"/>
      <c r="AG22" s="115"/>
      <c r="AH22" s="119"/>
      <c r="AI22" s="120"/>
      <c r="AJ22" s="2"/>
      <c r="AK22" s="2"/>
      <c r="AL22" s="2"/>
      <c r="AM22" s="2"/>
    </row>
    <row r="23" spans="1:39" x14ac:dyDescent="0.25">
      <c r="A23" s="121" t="s">
        <v>41</v>
      </c>
      <c r="B23" s="122"/>
      <c r="C23" s="123"/>
      <c r="D23" s="124">
        <v>40482010.616146892</v>
      </c>
      <c r="E23" s="122"/>
      <c r="F23" s="123"/>
      <c r="G23" s="124">
        <v>40482010.616146892</v>
      </c>
      <c r="H23" s="39"/>
      <c r="I23" s="40"/>
      <c r="J23" s="2">
        <f t="shared" ref="J23:J29" si="40">D23-G23</f>
        <v>0</v>
      </c>
      <c r="K23" s="41">
        <f t="shared" ref="K23:K27" si="41">IFERROR(J23/G23,0)</f>
        <v>0</v>
      </c>
      <c r="L23" s="122"/>
      <c r="M23" s="123"/>
      <c r="N23" s="124">
        <v>36743327.717105411</v>
      </c>
      <c r="O23" s="87"/>
      <c r="P23" s="43"/>
      <c r="Q23" s="44">
        <f t="shared" ref="Q23:Q29" si="42">G23-N23</f>
        <v>3738682.8990414813</v>
      </c>
      <c r="R23" s="45">
        <f t="shared" ref="R23:R27" si="43">IFERROR(Q23/N23,0)</f>
        <v>0.10175134184433117</v>
      </c>
      <c r="S23" s="87"/>
      <c r="T23" s="43"/>
      <c r="U23" s="44">
        <f t="shared" ref="U23:U29" si="44">D23-N23</f>
        <v>3738682.8990414813</v>
      </c>
      <c r="V23" s="45">
        <f>IFERROR(U23/N23,0)</f>
        <v>0.10175134184433117</v>
      </c>
      <c r="W23" s="122"/>
      <c r="X23" s="123"/>
      <c r="Y23" s="124">
        <v>33713902.796616897</v>
      </c>
      <c r="Z23" s="39"/>
      <c r="AA23" s="40"/>
      <c r="AB23" s="46">
        <f t="shared" ref="AB23:AB31" si="45">N23-Y23</f>
        <v>3029424.920488514</v>
      </c>
      <c r="AC23" s="45">
        <f t="shared" ref="AC23:AC31" si="46">IFERROR(AB23/Y23,0)</f>
        <v>8.9856844482345391E-2</v>
      </c>
      <c r="AD23" s="39"/>
      <c r="AE23" s="40"/>
      <c r="AF23" s="46">
        <f t="shared" ref="AF23:AF31" si="47">Q23+AB23</f>
        <v>6768107.8195299953</v>
      </c>
      <c r="AG23" s="45">
        <f t="shared" ref="AG23:AG27" si="48">IFERROR(AF23/Y23,0)</f>
        <v>0.2007512408266526</v>
      </c>
      <c r="AH23" s="46"/>
      <c r="AI23" s="47">
        <f t="shared" ref="AI23:AI31" si="49">D23-Y23</f>
        <v>6768107.8195299953</v>
      </c>
      <c r="AJ23" s="2"/>
      <c r="AK23" s="2"/>
      <c r="AL23" s="2"/>
      <c r="AM23" s="2"/>
    </row>
    <row r="24" spans="1:39" x14ac:dyDescent="0.25">
      <c r="A24" s="121" t="s">
        <v>42</v>
      </c>
      <c r="B24" s="122">
        <v>578.5</v>
      </c>
      <c r="C24" s="125">
        <v>5656.2849505198756</v>
      </c>
      <c r="D24" s="124">
        <f>B24*C24+1</f>
        <v>3272161.8438757481</v>
      </c>
      <c r="E24" s="122">
        <v>578.5</v>
      </c>
      <c r="F24" s="125">
        <v>5656.2849505198756</v>
      </c>
      <c r="G24" s="124">
        <f>E24*F24+1</f>
        <v>3272161.8438757481</v>
      </c>
      <c r="H24" s="39"/>
      <c r="I24" s="40">
        <f t="shared" ref="I24" si="50">C24-F24</f>
        <v>0</v>
      </c>
      <c r="J24" s="2">
        <f t="shared" si="40"/>
        <v>0</v>
      </c>
      <c r="K24" s="41">
        <f t="shared" si="41"/>
        <v>0</v>
      </c>
      <c r="L24" s="122">
        <v>578.5</v>
      </c>
      <c r="M24" s="125">
        <v>5644.9507750852836</v>
      </c>
      <c r="N24" s="124">
        <f>L24*M24+1</f>
        <v>3265605.0233868365</v>
      </c>
      <c r="O24" s="87"/>
      <c r="P24" s="43"/>
      <c r="Q24" s="44">
        <f t="shared" si="42"/>
        <v>6556.8204889115877</v>
      </c>
      <c r="R24" s="45">
        <f t="shared" si="43"/>
        <v>2.0078424800165679E-3</v>
      </c>
      <c r="S24" s="87"/>
      <c r="T24" s="43"/>
      <c r="U24" s="44">
        <f t="shared" si="44"/>
        <v>6556.8204889115877</v>
      </c>
      <c r="V24" s="45">
        <f>IFERROR(U24/N24,0)</f>
        <v>2.0078424800165679E-3</v>
      </c>
      <c r="W24" s="122">
        <v>572.5</v>
      </c>
      <c r="X24" s="125">
        <v>5627.96</v>
      </c>
      <c r="Y24" s="124">
        <f>W24*X24+1</f>
        <v>3222008.1</v>
      </c>
      <c r="Z24" s="39">
        <f>L24-W24</f>
        <v>6</v>
      </c>
      <c r="AA24" s="40">
        <f>M24-X24</f>
        <v>16.990775085283531</v>
      </c>
      <c r="AB24" s="46">
        <f t="shared" si="45"/>
        <v>43596.923386836424</v>
      </c>
      <c r="AC24" s="45">
        <f t="shared" si="46"/>
        <v>1.3530978828649259E-2</v>
      </c>
      <c r="AD24" s="39">
        <f>O24+Z24</f>
        <v>6</v>
      </c>
      <c r="AE24" s="40">
        <f>P24+AA24</f>
        <v>16.990775085283531</v>
      </c>
      <c r="AF24" s="46">
        <f t="shared" si="47"/>
        <v>50153.743875748012</v>
      </c>
      <c r="AG24" s="45">
        <f t="shared" si="48"/>
        <v>1.5565989382754193E-2</v>
      </c>
      <c r="AH24" s="126"/>
      <c r="AI24" s="47">
        <f t="shared" si="49"/>
        <v>50153.743875748012</v>
      </c>
      <c r="AJ24" s="2"/>
      <c r="AK24" s="2"/>
      <c r="AL24" s="2"/>
      <c r="AM24" s="2"/>
    </row>
    <row r="25" spans="1:39" x14ac:dyDescent="0.25">
      <c r="A25" s="121" t="s">
        <v>43</v>
      </c>
      <c r="B25" s="122"/>
      <c r="C25" s="123"/>
      <c r="D25" s="124">
        <v>-282000</v>
      </c>
      <c r="E25" s="122"/>
      <c r="F25" s="123"/>
      <c r="G25" s="124">
        <v>-282000</v>
      </c>
      <c r="H25" s="39"/>
      <c r="I25" s="40"/>
      <c r="J25" s="2">
        <f t="shared" si="40"/>
        <v>0</v>
      </c>
      <c r="K25" s="41">
        <f t="shared" si="41"/>
        <v>0</v>
      </c>
      <c r="L25" s="122"/>
      <c r="M25" s="123"/>
      <c r="N25" s="124">
        <v>-282000</v>
      </c>
      <c r="O25" s="87"/>
      <c r="P25" s="43"/>
      <c r="Q25" s="44">
        <f t="shared" si="42"/>
        <v>0</v>
      </c>
      <c r="R25" s="45">
        <f t="shared" si="43"/>
        <v>0</v>
      </c>
      <c r="S25" s="87"/>
      <c r="T25" s="43"/>
      <c r="U25" s="44">
        <f t="shared" si="44"/>
        <v>0</v>
      </c>
      <c r="V25" s="45">
        <f>IFERROR(U25/N25,0)</f>
        <v>0</v>
      </c>
      <c r="W25" s="122"/>
      <c r="X25" s="123"/>
      <c r="Y25" s="124">
        <v>-156000</v>
      </c>
      <c r="Z25" s="39"/>
      <c r="AA25" s="40"/>
      <c r="AB25" s="46">
        <f t="shared" si="45"/>
        <v>-126000</v>
      </c>
      <c r="AC25" s="45">
        <f t="shared" si="46"/>
        <v>0.80769230769230771</v>
      </c>
      <c r="AD25" s="39"/>
      <c r="AE25" s="40"/>
      <c r="AF25" s="46">
        <f t="shared" si="47"/>
        <v>-126000</v>
      </c>
      <c r="AG25" s="45">
        <f t="shared" si="48"/>
        <v>0.80769230769230771</v>
      </c>
      <c r="AH25" s="104"/>
      <c r="AI25" s="47">
        <f t="shared" si="49"/>
        <v>-126000</v>
      </c>
      <c r="AJ25" s="2"/>
      <c r="AK25" s="2"/>
      <c r="AL25" s="2"/>
      <c r="AM25" s="2"/>
    </row>
    <row r="26" spans="1:39" x14ac:dyDescent="0.25">
      <c r="A26" s="121" t="s">
        <v>44</v>
      </c>
      <c r="B26" s="122"/>
      <c r="C26" s="123"/>
      <c r="D26" s="124">
        <v>296327</v>
      </c>
      <c r="E26" s="122"/>
      <c r="F26" s="123"/>
      <c r="G26" s="124">
        <v>296327</v>
      </c>
      <c r="H26" s="39"/>
      <c r="I26" s="40"/>
      <c r="J26" s="2">
        <f t="shared" si="40"/>
        <v>0</v>
      </c>
      <c r="K26" s="41">
        <f t="shared" si="41"/>
        <v>0</v>
      </c>
      <c r="L26" s="122"/>
      <c r="M26" s="123"/>
      <c r="N26" s="124">
        <v>296327</v>
      </c>
      <c r="O26" s="87"/>
      <c r="P26" s="43"/>
      <c r="Q26" s="44">
        <f t="shared" si="42"/>
        <v>0</v>
      </c>
      <c r="R26" s="45">
        <f t="shared" si="43"/>
        <v>0</v>
      </c>
      <c r="S26" s="87"/>
      <c r="T26" s="43"/>
      <c r="U26" s="44">
        <f t="shared" si="44"/>
        <v>0</v>
      </c>
      <c r="V26" s="45">
        <f>IFERROR(U26/N26,0)</f>
        <v>0</v>
      </c>
      <c r="W26" s="122"/>
      <c r="X26" s="123"/>
      <c r="Y26" s="124">
        <v>292997</v>
      </c>
      <c r="Z26" s="39"/>
      <c r="AA26" s="40"/>
      <c r="AB26" s="46">
        <f t="shared" si="45"/>
        <v>3330</v>
      </c>
      <c r="AC26" s="45">
        <f t="shared" si="46"/>
        <v>1.1365304081611757E-2</v>
      </c>
      <c r="AD26" s="39"/>
      <c r="AE26" s="40"/>
      <c r="AF26" s="46">
        <f t="shared" si="47"/>
        <v>3330</v>
      </c>
      <c r="AG26" s="45">
        <f t="shared" si="48"/>
        <v>1.1365304081611757E-2</v>
      </c>
      <c r="AH26" s="46"/>
      <c r="AI26" s="47">
        <f t="shared" si="49"/>
        <v>3330</v>
      </c>
      <c r="AJ26" s="2"/>
      <c r="AK26" s="2"/>
      <c r="AL26" s="2"/>
      <c r="AM26" s="2"/>
    </row>
    <row r="27" spans="1:39" s="138" customFormat="1" ht="25" x14ac:dyDescent="0.25">
      <c r="A27" s="127" t="s">
        <v>45</v>
      </c>
      <c r="B27" s="128"/>
      <c r="C27" s="129"/>
      <c r="D27" s="130">
        <v>210842</v>
      </c>
      <c r="E27" s="128"/>
      <c r="F27" s="129"/>
      <c r="G27" s="130">
        <v>210842</v>
      </c>
      <c r="H27" s="39"/>
      <c r="I27" s="40"/>
      <c r="J27" s="2">
        <f t="shared" si="40"/>
        <v>0</v>
      </c>
      <c r="K27" s="131">
        <f t="shared" si="41"/>
        <v>0</v>
      </c>
      <c r="L27" s="128"/>
      <c r="M27" s="129"/>
      <c r="N27" s="130">
        <v>210842</v>
      </c>
      <c r="O27" s="132"/>
      <c r="P27" s="133"/>
      <c r="Q27" s="134">
        <f t="shared" si="42"/>
        <v>0</v>
      </c>
      <c r="R27" s="135">
        <f t="shared" si="43"/>
        <v>0</v>
      </c>
      <c r="S27" s="132"/>
      <c r="T27" s="133"/>
      <c r="U27" s="134">
        <f t="shared" si="44"/>
        <v>0</v>
      </c>
      <c r="V27" s="135">
        <f>IFERROR(U27/N27,0)</f>
        <v>0</v>
      </c>
      <c r="W27" s="128"/>
      <c r="X27" s="129"/>
      <c r="Y27" s="130">
        <v>210842</v>
      </c>
      <c r="Z27" s="39"/>
      <c r="AA27" s="40"/>
      <c r="AB27" s="46">
        <f t="shared" si="45"/>
        <v>0</v>
      </c>
      <c r="AC27" s="135">
        <f t="shared" si="46"/>
        <v>0</v>
      </c>
      <c r="AD27" s="39"/>
      <c r="AE27" s="40"/>
      <c r="AF27" s="46">
        <f t="shared" si="47"/>
        <v>0</v>
      </c>
      <c r="AG27" s="135">
        <f t="shared" si="48"/>
        <v>0</v>
      </c>
      <c r="AH27" s="126"/>
      <c r="AI27" s="136">
        <f t="shared" si="49"/>
        <v>0</v>
      </c>
      <c r="AJ27" s="137"/>
      <c r="AK27" s="137"/>
      <c r="AL27" s="137"/>
      <c r="AM27" s="137"/>
    </row>
    <row r="28" spans="1:39" s="138" customFormat="1" x14ac:dyDescent="0.25">
      <c r="A28" s="127" t="s">
        <v>46</v>
      </c>
      <c r="B28" s="128"/>
      <c r="C28" s="129"/>
      <c r="D28" s="139"/>
      <c r="E28" s="128"/>
      <c r="F28" s="129"/>
      <c r="G28" s="139"/>
      <c r="H28" s="39"/>
      <c r="I28" s="40"/>
      <c r="J28" s="2">
        <f t="shared" si="40"/>
        <v>0</v>
      </c>
      <c r="K28" s="131"/>
      <c r="L28" s="128"/>
      <c r="M28" s="129"/>
      <c r="N28" s="139"/>
      <c r="O28" s="132"/>
      <c r="P28" s="133"/>
      <c r="Q28" s="134">
        <f t="shared" si="42"/>
        <v>0</v>
      </c>
      <c r="R28" s="135"/>
      <c r="S28" s="132"/>
      <c r="T28" s="133"/>
      <c r="U28" s="134">
        <f t="shared" si="44"/>
        <v>0</v>
      </c>
      <c r="V28" s="135"/>
      <c r="W28" s="128"/>
      <c r="X28" s="129"/>
      <c r="Y28" s="139"/>
      <c r="Z28" s="39"/>
      <c r="AA28" s="40"/>
      <c r="AB28" s="46"/>
      <c r="AC28" s="135"/>
      <c r="AD28" s="39"/>
      <c r="AE28" s="40"/>
      <c r="AF28" s="46"/>
      <c r="AG28" s="135"/>
      <c r="AH28" s="126"/>
      <c r="AI28" s="136"/>
      <c r="AJ28" s="137"/>
      <c r="AK28" s="137"/>
      <c r="AL28" s="137"/>
      <c r="AM28" s="137"/>
    </row>
    <row r="29" spans="1:39" x14ac:dyDescent="0.25">
      <c r="A29" s="121" t="s">
        <v>47</v>
      </c>
      <c r="B29" s="121"/>
      <c r="C29" s="140"/>
      <c r="D29" s="141"/>
      <c r="E29" s="121"/>
      <c r="F29" s="140"/>
      <c r="G29" s="141"/>
      <c r="H29" s="39"/>
      <c r="I29" s="40"/>
      <c r="J29" s="2">
        <f t="shared" si="40"/>
        <v>0</v>
      </c>
      <c r="K29" s="131">
        <f t="shared" ref="K29" si="51">IFERROR(J29/G29,0)</f>
        <v>0</v>
      </c>
      <c r="L29" s="121"/>
      <c r="M29" s="140"/>
      <c r="N29" s="141">
        <v>1515506</v>
      </c>
      <c r="O29" s="132"/>
      <c r="P29" s="133"/>
      <c r="Q29" s="134">
        <f t="shared" si="42"/>
        <v>-1515506</v>
      </c>
      <c r="R29" s="135">
        <f t="shared" ref="R29" si="52">IFERROR(Q29/N29,0)</f>
        <v>-1</v>
      </c>
      <c r="S29" s="132"/>
      <c r="T29" s="133"/>
      <c r="U29" s="134">
        <f t="shared" si="44"/>
        <v>-1515506</v>
      </c>
      <c r="V29" s="135">
        <f>IFERROR(U29/N29,0)</f>
        <v>-1</v>
      </c>
      <c r="W29" s="128"/>
      <c r="X29" s="129"/>
      <c r="Y29" s="130"/>
      <c r="Z29" s="39"/>
      <c r="AA29" s="40"/>
      <c r="AB29" s="46">
        <f t="shared" ref="AB29" si="53">N29-Y29</f>
        <v>1515506</v>
      </c>
      <c r="AC29" s="135">
        <f t="shared" ref="AC29" si="54">IFERROR(AB29/Y29,0)</f>
        <v>0</v>
      </c>
      <c r="AD29" s="39"/>
      <c r="AE29" s="40"/>
      <c r="AF29" s="46">
        <f t="shared" ref="AF29" si="55">Q29+AB29</f>
        <v>0</v>
      </c>
      <c r="AG29" s="135">
        <f t="shared" ref="AG29" si="56">IFERROR(AF29/Y29,0)</f>
        <v>0</v>
      </c>
      <c r="AH29" s="46" t="s">
        <v>48</v>
      </c>
      <c r="AI29" s="47">
        <f>D29-Y29</f>
        <v>0</v>
      </c>
      <c r="AJ29" s="2"/>
      <c r="AK29" s="2"/>
      <c r="AL29" s="2"/>
      <c r="AM29" s="2"/>
    </row>
    <row r="30" spans="1:39" ht="13.5" thickBot="1" x14ac:dyDescent="0.35">
      <c r="A30" s="62" t="s">
        <v>49</v>
      </c>
      <c r="B30" s="63"/>
      <c r="C30" s="64"/>
      <c r="D30" s="65">
        <f>SUM(D23:D29)</f>
        <v>43979341.460022643</v>
      </c>
      <c r="E30" s="63"/>
      <c r="F30" s="64"/>
      <c r="G30" s="65">
        <f>SUM(G23:G29)</f>
        <v>43979341.460022643</v>
      </c>
      <c r="H30" s="63"/>
      <c r="I30" s="64"/>
      <c r="J30" s="65">
        <f>SUM(J23:J29)</f>
        <v>0</v>
      </c>
      <c r="K30" s="66"/>
      <c r="L30" s="63"/>
      <c r="M30" s="64"/>
      <c r="N30" s="65">
        <f>SUM(N23:N29)</f>
        <v>41749607.740492247</v>
      </c>
      <c r="O30" s="63"/>
      <c r="P30" s="64"/>
      <c r="Q30" s="67">
        <f>SUM(Q23:Q29)</f>
        <v>2229733.7195303929</v>
      </c>
      <c r="R30" s="66"/>
      <c r="S30" s="63"/>
      <c r="T30" s="64"/>
      <c r="U30" s="67">
        <f>SUM(U23:U29)</f>
        <v>2229733.7195303929</v>
      </c>
      <c r="V30" s="66"/>
      <c r="W30" s="63"/>
      <c r="X30" s="64"/>
      <c r="Y30" s="65">
        <f>SUM(Y23:Y29)</f>
        <v>37283749.896616898</v>
      </c>
      <c r="Z30" s="63"/>
      <c r="AA30" s="64"/>
      <c r="AB30" s="67">
        <f t="shared" si="45"/>
        <v>4465857.8438753486</v>
      </c>
      <c r="AC30" s="66"/>
      <c r="AD30" s="63"/>
      <c r="AE30" s="64"/>
      <c r="AF30" s="67">
        <f t="shared" si="47"/>
        <v>6695591.563405741</v>
      </c>
      <c r="AG30" s="66"/>
      <c r="AH30" s="68"/>
      <c r="AI30" s="67">
        <f>SUM(AI23:AI29)</f>
        <v>6695591.5634057429</v>
      </c>
      <c r="AJ30" s="70"/>
      <c r="AK30" s="2"/>
      <c r="AL30" s="2"/>
      <c r="AM30" s="2"/>
    </row>
    <row r="31" spans="1:39" s="156" customFormat="1" ht="13" x14ac:dyDescent="0.3">
      <c r="A31" s="142" t="s">
        <v>50</v>
      </c>
      <c r="B31" s="143"/>
      <c r="C31" s="144"/>
      <c r="D31" s="145">
        <v>-3605834</v>
      </c>
      <c r="E31" s="143"/>
      <c r="F31" s="144"/>
      <c r="G31" s="145">
        <v>-3605834</v>
      </c>
      <c r="H31" s="143"/>
      <c r="I31" s="144"/>
      <c r="J31" s="145">
        <v>-3605834</v>
      </c>
      <c r="K31" s="146">
        <f>IFERROR(J31/G31,0)</f>
        <v>1</v>
      </c>
      <c r="L31" s="143"/>
      <c r="M31" s="144"/>
      <c r="N31" s="145">
        <v>-3605834</v>
      </c>
      <c r="O31" s="147"/>
      <c r="P31" s="148"/>
      <c r="Q31" s="149">
        <f t="shared" ref="Q31" si="57">D31-N31</f>
        <v>0</v>
      </c>
      <c r="R31" s="150">
        <f>IFERROR(Q31/N31,0)</f>
        <v>0</v>
      </c>
      <c r="S31" s="147"/>
      <c r="T31" s="148"/>
      <c r="U31" s="149">
        <f t="shared" ref="U31" si="58">L31-R31</f>
        <v>0</v>
      </c>
      <c r="V31" s="150">
        <f>IFERROR(U31/N31,0)</f>
        <v>0</v>
      </c>
      <c r="W31" s="143"/>
      <c r="X31" s="144"/>
      <c r="Y31" s="145">
        <v>-3450002</v>
      </c>
      <c r="Z31" s="151"/>
      <c r="AA31" s="152"/>
      <c r="AB31" s="153">
        <f t="shared" si="45"/>
        <v>-155832</v>
      </c>
      <c r="AC31" s="150">
        <f t="shared" si="46"/>
        <v>4.5168669467437993E-2</v>
      </c>
      <c r="AD31" s="151"/>
      <c r="AE31" s="152"/>
      <c r="AF31" s="153">
        <f t="shared" si="47"/>
        <v>-155832</v>
      </c>
      <c r="AG31" s="150">
        <f t="shared" ref="AG31" si="59">IFERROR(AF31/Y31,0)</f>
        <v>4.5168669467437993E-2</v>
      </c>
      <c r="AH31" s="154"/>
      <c r="AI31" s="149">
        <f t="shared" si="49"/>
        <v>-155832</v>
      </c>
      <c r="AJ31" s="155"/>
      <c r="AK31" s="155"/>
      <c r="AL31" s="155"/>
      <c r="AM31" s="155"/>
    </row>
    <row r="32" spans="1:39" ht="13" x14ac:dyDescent="0.3">
      <c r="A32" s="89" t="s">
        <v>34</v>
      </c>
      <c r="B32" s="157"/>
      <c r="C32" s="158"/>
      <c r="D32" s="159">
        <f>D33/D$45</f>
        <v>0.24081098512133553</v>
      </c>
      <c r="E32" s="157"/>
      <c r="F32" s="158"/>
      <c r="G32" s="159">
        <f>G33/G$45</f>
        <v>0.23980571902295192</v>
      </c>
      <c r="H32" s="157"/>
      <c r="I32" s="158"/>
      <c r="J32" s="159">
        <f>J33/J$45</f>
        <v>8.3941940270417875E-2</v>
      </c>
      <c r="K32" s="160"/>
      <c r="L32" s="157"/>
      <c r="M32" s="158"/>
      <c r="N32" s="159">
        <f>N33/N$45</f>
        <v>0.24038736654093815</v>
      </c>
      <c r="O32" s="157"/>
      <c r="P32" s="158"/>
      <c r="Q32" s="161"/>
      <c r="R32" s="160"/>
      <c r="S32" s="157"/>
      <c r="T32" s="158"/>
      <c r="U32" s="161"/>
      <c r="V32" s="160"/>
      <c r="W32" s="157"/>
      <c r="X32" s="158"/>
      <c r="Y32" s="162"/>
      <c r="Z32" s="157"/>
      <c r="AA32" s="158"/>
      <c r="AB32" s="161"/>
      <c r="AC32" s="160"/>
      <c r="AD32" s="157"/>
      <c r="AE32" s="158"/>
      <c r="AF32" s="161"/>
      <c r="AG32" s="160"/>
      <c r="AH32" s="93"/>
      <c r="AI32" s="161"/>
      <c r="AJ32" s="2"/>
      <c r="AK32" s="2"/>
      <c r="AL32" s="2"/>
      <c r="AM32" s="2"/>
    </row>
    <row r="33" spans="1:39" ht="13.5" thickBot="1" x14ac:dyDescent="0.35">
      <c r="A33" s="163" t="s">
        <v>51</v>
      </c>
      <c r="B33" s="164"/>
      <c r="C33" s="165"/>
      <c r="D33" s="166">
        <f>SUM(D30:D31)</f>
        <v>40373507.460022643</v>
      </c>
      <c r="E33" s="164"/>
      <c r="F33" s="165"/>
      <c r="G33" s="166">
        <f>SUM(G30:G31)</f>
        <v>40373507.460022643</v>
      </c>
      <c r="H33" s="164"/>
      <c r="I33" s="165"/>
      <c r="J33" s="166">
        <f>SUM(J30:J31)</f>
        <v>-3605834</v>
      </c>
      <c r="K33" s="167"/>
      <c r="L33" s="164"/>
      <c r="M33" s="165"/>
      <c r="N33" s="166">
        <f>SUM(N30:N31)</f>
        <v>38143773.740492247</v>
      </c>
      <c r="O33" s="168"/>
      <c r="P33" s="169"/>
      <c r="Q33" s="170">
        <f>SUM(Q30:Q31)</f>
        <v>2229733.7195303929</v>
      </c>
      <c r="R33" s="167"/>
      <c r="S33" s="168"/>
      <c r="T33" s="169"/>
      <c r="U33" s="170">
        <f>SUM(U30:U31)</f>
        <v>2229733.7195303929</v>
      </c>
      <c r="V33" s="167"/>
      <c r="W33" s="168"/>
      <c r="X33" s="169"/>
      <c r="Y33" s="166">
        <f>SUM(Y30:Y31)</f>
        <v>33833747.896616898</v>
      </c>
      <c r="Z33" s="168"/>
      <c r="AA33" s="169"/>
      <c r="AB33" s="166">
        <f>SUM(AB30:AB31)</f>
        <v>4310025.8438753486</v>
      </c>
      <c r="AC33" s="167"/>
      <c r="AD33" s="168"/>
      <c r="AE33" s="169"/>
      <c r="AF33" s="166">
        <f>SUM(AF30:AF31)</f>
        <v>6539759.563405741</v>
      </c>
      <c r="AG33" s="171"/>
      <c r="AH33" s="172"/>
      <c r="AI33" s="170">
        <f>SUM(AI23:AI32)</f>
        <v>13235351.126811486</v>
      </c>
      <c r="AJ33" s="2"/>
      <c r="AK33" s="2"/>
      <c r="AL33" s="2"/>
      <c r="AM33" s="2"/>
    </row>
    <row r="34" spans="1:39" ht="13" x14ac:dyDescent="0.3">
      <c r="A34" s="173" t="s">
        <v>52</v>
      </c>
      <c r="B34" s="174" t="s">
        <v>53</v>
      </c>
      <c r="C34" s="175" t="s">
        <v>54</v>
      </c>
      <c r="D34" s="176"/>
      <c r="E34" s="174" t="s">
        <v>53</v>
      </c>
      <c r="F34" s="175" t="s">
        <v>54</v>
      </c>
      <c r="G34" s="176"/>
      <c r="H34" s="174" t="s">
        <v>53</v>
      </c>
      <c r="I34" s="175" t="s">
        <v>54</v>
      </c>
      <c r="J34" s="177"/>
      <c r="K34" s="178"/>
      <c r="L34" s="174" t="s">
        <v>53</v>
      </c>
      <c r="M34" s="175" t="s">
        <v>54</v>
      </c>
      <c r="N34" s="176"/>
      <c r="O34" s="174" t="s">
        <v>53</v>
      </c>
      <c r="P34" s="175" t="s">
        <v>54</v>
      </c>
      <c r="Q34" s="176"/>
      <c r="R34" s="178"/>
      <c r="S34" s="174" t="s">
        <v>53</v>
      </c>
      <c r="T34" s="175" t="s">
        <v>54</v>
      </c>
      <c r="U34" s="176"/>
      <c r="V34" s="178"/>
      <c r="W34" s="174" t="s">
        <v>53</v>
      </c>
      <c r="X34" s="175" t="s">
        <v>54</v>
      </c>
      <c r="Y34" s="176"/>
      <c r="Z34" s="174" t="s">
        <v>53</v>
      </c>
      <c r="AA34" s="175" t="s">
        <v>54</v>
      </c>
      <c r="AB34" s="176"/>
      <c r="AC34" s="178"/>
      <c r="AD34" s="174" t="s">
        <v>53</v>
      </c>
      <c r="AE34" s="175" t="s">
        <v>54</v>
      </c>
      <c r="AF34" s="176"/>
      <c r="AG34" s="178"/>
      <c r="AH34" s="119"/>
      <c r="AI34" s="179"/>
      <c r="AJ34" s="2"/>
      <c r="AK34" s="2"/>
      <c r="AL34" s="2"/>
      <c r="AM34" s="2"/>
    </row>
    <row r="35" spans="1:39" ht="18" customHeight="1" x14ac:dyDescent="0.25">
      <c r="A35" s="38" t="s">
        <v>55</v>
      </c>
      <c r="B35" s="180">
        <v>2696.38</v>
      </c>
      <c r="C35" s="40">
        <v>8.06</v>
      </c>
      <c r="D35" s="181">
        <f>B35*15*38*C35+1</f>
        <v>12387709.996000001</v>
      </c>
      <c r="E35" s="180">
        <v>2696.38</v>
      </c>
      <c r="F35" s="40">
        <v>7.81</v>
      </c>
      <c r="G35" s="181">
        <f>E35*15*38*F35+1</f>
        <v>12003475.846000001</v>
      </c>
      <c r="H35" s="39"/>
      <c r="I35" s="40">
        <f t="shared" ref="I35:J40" si="60">C35-F35</f>
        <v>0.25000000000000089</v>
      </c>
      <c r="J35" s="2">
        <f t="shared" si="60"/>
        <v>384234.15000000037</v>
      </c>
      <c r="K35" s="41">
        <f t="shared" ref="K35:K40" si="61">IFERROR(J35/G35,0)</f>
        <v>3.2010240611101103E-2</v>
      </c>
      <c r="L35" s="180">
        <v>2696.38</v>
      </c>
      <c r="M35" s="40">
        <v>7.81</v>
      </c>
      <c r="N35" s="181">
        <f>L35*15*38*M35+1</f>
        <v>12003475.846000001</v>
      </c>
      <c r="O35" s="87">
        <f t="shared" ref="O35:Q40" si="62">E35-L35</f>
        <v>0</v>
      </c>
      <c r="P35" s="43">
        <f t="shared" si="62"/>
        <v>0</v>
      </c>
      <c r="Q35" s="44">
        <f t="shared" si="62"/>
        <v>0</v>
      </c>
      <c r="R35" s="45">
        <f t="shared" ref="R35:R40" si="63">IFERROR(Q35/N35,0)</f>
        <v>0</v>
      </c>
      <c r="S35" s="87">
        <f t="shared" ref="S35:U40" si="64">B35-L35</f>
        <v>0</v>
      </c>
      <c r="T35" s="43">
        <f t="shared" si="64"/>
        <v>0.25000000000000089</v>
      </c>
      <c r="U35" s="44">
        <f t="shared" si="64"/>
        <v>384234.15000000037</v>
      </c>
      <c r="V35" s="45">
        <f t="shared" ref="V35:V40" si="65">IFERROR(U35/N35,0)</f>
        <v>3.2010240611101103E-2</v>
      </c>
      <c r="W35" s="180">
        <v>3019.24</v>
      </c>
      <c r="X35" s="40">
        <v>7.81</v>
      </c>
      <c r="Y35" s="181">
        <f>W35*15*38*X35+1</f>
        <v>13440751.708000001</v>
      </c>
      <c r="Z35" s="87">
        <f t="shared" ref="Z35:AB37" si="66">B35-W35</f>
        <v>-322.85999999999967</v>
      </c>
      <c r="AA35" s="43">
        <f t="shared" si="66"/>
        <v>0.25000000000000089</v>
      </c>
      <c r="AB35" s="182">
        <f t="shared" si="66"/>
        <v>-1053041.7119999994</v>
      </c>
      <c r="AC35" s="45">
        <f t="shared" ref="AC35:AC40" si="67">IFERROR(AB35/Y35,0)</f>
        <v>-7.8346935861721465E-2</v>
      </c>
      <c r="AD35" s="87">
        <f t="shared" ref="AD35:AE37" si="68">O35+Z35</f>
        <v>-322.85999999999967</v>
      </c>
      <c r="AE35" s="43">
        <f t="shared" si="68"/>
        <v>0.25000000000000089</v>
      </c>
      <c r="AF35" s="182">
        <f>AB35</f>
        <v>-1053041.7119999994</v>
      </c>
      <c r="AG35" s="45">
        <f t="shared" ref="AG35:AG40" si="69">IFERROR(AF35/Y35,0)</f>
        <v>-7.8346935861721465E-2</v>
      </c>
      <c r="AH35" s="219" t="s">
        <v>56</v>
      </c>
      <c r="AI35" s="47">
        <f t="shared" ref="AI35:AI40" si="70">D35-Y35</f>
        <v>-1053041.7119999994</v>
      </c>
      <c r="AJ35" s="2"/>
      <c r="AK35" s="2"/>
      <c r="AL35" s="2"/>
      <c r="AM35" s="2"/>
    </row>
    <row r="36" spans="1:39" ht="18" customHeight="1" x14ac:dyDescent="0.25">
      <c r="A36" s="38" t="s">
        <v>57</v>
      </c>
      <c r="B36" s="180">
        <v>738.33</v>
      </c>
      <c r="C36" s="40">
        <v>8.06</v>
      </c>
      <c r="D36" s="181">
        <f>B36*15*38*C36</f>
        <v>3392035.6860000007</v>
      </c>
      <c r="E36" s="180">
        <v>738.33</v>
      </c>
      <c r="F36" s="40">
        <v>7.81</v>
      </c>
      <c r="G36" s="181">
        <f>E36*15*38*F36</f>
        <v>3286823.6610000003</v>
      </c>
      <c r="H36" s="39"/>
      <c r="I36" s="40">
        <f t="shared" si="60"/>
        <v>0.25000000000000089</v>
      </c>
      <c r="J36" s="2">
        <f t="shared" si="60"/>
        <v>105212.02500000037</v>
      </c>
      <c r="K36" s="41">
        <f t="shared" si="61"/>
        <v>3.2010243277849022E-2</v>
      </c>
      <c r="L36" s="180">
        <v>738.33</v>
      </c>
      <c r="M36" s="40">
        <v>7.81</v>
      </c>
      <c r="N36" s="181">
        <f>L36*15*38*M36</f>
        <v>3286823.6610000003</v>
      </c>
      <c r="O36" s="87">
        <f t="shared" si="62"/>
        <v>0</v>
      </c>
      <c r="P36" s="43">
        <f t="shared" si="62"/>
        <v>0</v>
      </c>
      <c r="Q36" s="44">
        <f t="shared" si="62"/>
        <v>0</v>
      </c>
      <c r="R36" s="45">
        <f t="shared" si="63"/>
        <v>0</v>
      </c>
      <c r="S36" s="87">
        <f t="shared" si="64"/>
        <v>0</v>
      </c>
      <c r="T36" s="43">
        <f t="shared" si="64"/>
        <v>0.25000000000000089</v>
      </c>
      <c r="U36" s="44">
        <f t="shared" si="64"/>
        <v>105212.02500000037</v>
      </c>
      <c r="V36" s="45">
        <f t="shared" si="65"/>
        <v>3.2010243277849022E-2</v>
      </c>
      <c r="W36" s="180">
        <v>839.1</v>
      </c>
      <c r="X36" s="40">
        <v>7.81</v>
      </c>
      <c r="Y36" s="181">
        <f>W36*15*38*X36</f>
        <v>3735421.4699999997</v>
      </c>
      <c r="Z36" s="87">
        <f t="shared" si="66"/>
        <v>-100.76999999999998</v>
      </c>
      <c r="AA36" s="43">
        <f t="shared" si="66"/>
        <v>0.25000000000000089</v>
      </c>
      <c r="AB36" s="182">
        <f t="shared" si="66"/>
        <v>-343385.78399999905</v>
      </c>
      <c r="AC36" s="45">
        <f t="shared" si="67"/>
        <v>-9.1926918222697662E-2</v>
      </c>
      <c r="AD36" s="87">
        <f t="shared" si="68"/>
        <v>-100.76999999999998</v>
      </c>
      <c r="AE36" s="43">
        <f t="shared" si="68"/>
        <v>0.25000000000000089</v>
      </c>
      <c r="AF36" s="182">
        <f t="shared" ref="AF36:AF40" si="71">AB36</f>
        <v>-343385.78399999905</v>
      </c>
      <c r="AG36" s="45">
        <f t="shared" si="69"/>
        <v>-9.1926918222697662E-2</v>
      </c>
      <c r="AH36" s="220"/>
      <c r="AI36" s="47">
        <f t="shared" si="70"/>
        <v>-343385.78399999905</v>
      </c>
      <c r="AJ36" s="2"/>
      <c r="AK36" s="2"/>
      <c r="AL36" s="2"/>
      <c r="AM36" s="2"/>
    </row>
    <row r="37" spans="1:39" x14ac:dyDescent="0.25">
      <c r="A37" s="38" t="s">
        <v>58</v>
      </c>
      <c r="B37" s="180">
        <v>590.27</v>
      </c>
      <c r="C37" s="152">
        <v>7.46</v>
      </c>
      <c r="D37" s="181">
        <f>B37*15*38*C37</f>
        <v>2509946.0939999996</v>
      </c>
      <c r="E37" s="180">
        <v>590.27</v>
      </c>
      <c r="F37" s="152">
        <v>6.87</v>
      </c>
      <c r="G37" s="181">
        <f>E37*15*38*F37</f>
        <v>2311438.2929999996</v>
      </c>
      <c r="H37" s="39"/>
      <c r="I37" s="40">
        <f t="shared" si="60"/>
        <v>0.58999999999999986</v>
      </c>
      <c r="J37" s="2">
        <f t="shared" si="60"/>
        <v>198507.80099999998</v>
      </c>
      <c r="K37" s="41">
        <f t="shared" si="61"/>
        <v>8.5880640465793315E-2</v>
      </c>
      <c r="L37" s="180">
        <v>590.27</v>
      </c>
      <c r="M37" s="152">
        <v>6.87</v>
      </c>
      <c r="N37" s="181">
        <f>L37*15*38*M37</f>
        <v>2311438.2929999996</v>
      </c>
      <c r="O37" s="87">
        <f t="shared" si="62"/>
        <v>0</v>
      </c>
      <c r="P37" s="43">
        <f t="shared" si="62"/>
        <v>0</v>
      </c>
      <c r="Q37" s="44">
        <f t="shared" si="62"/>
        <v>0</v>
      </c>
      <c r="R37" s="45">
        <f t="shared" si="63"/>
        <v>0</v>
      </c>
      <c r="S37" s="87">
        <f t="shared" si="64"/>
        <v>0</v>
      </c>
      <c r="T37" s="43">
        <f t="shared" si="64"/>
        <v>0.58999999999999986</v>
      </c>
      <c r="U37" s="44">
        <f t="shared" si="64"/>
        <v>198507.80099999998</v>
      </c>
      <c r="V37" s="45">
        <f t="shared" si="65"/>
        <v>8.5880640465793315E-2</v>
      </c>
      <c r="W37" s="180">
        <v>632.92999999999995</v>
      </c>
      <c r="X37" s="152">
        <v>6.66</v>
      </c>
      <c r="Y37" s="181">
        <f>W37*15*38*X37</f>
        <v>2402728.8659999999</v>
      </c>
      <c r="Z37" s="87">
        <f t="shared" si="66"/>
        <v>-42.659999999999968</v>
      </c>
      <c r="AA37" s="43">
        <f t="shared" si="66"/>
        <v>0.79999999999999982</v>
      </c>
      <c r="AB37" s="182">
        <f t="shared" si="66"/>
        <v>107217.22799999965</v>
      </c>
      <c r="AC37" s="45">
        <f t="shared" si="67"/>
        <v>4.4623107299864462E-2</v>
      </c>
      <c r="AD37" s="87">
        <f t="shared" si="68"/>
        <v>-42.659999999999968</v>
      </c>
      <c r="AE37" s="43">
        <f t="shared" si="68"/>
        <v>0.79999999999999982</v>
      </c>
      <c r="AF37" s="182">
        <f t="shared" si="71"/>
        <v>107217.22799999965</v>
      </c>
      <c r="AG37" s="45">
        <f t="shared" si="69"/>
        <v>4.4623107299864462E-2</v>
      </c>
      <c r="AH37" s="153" t="s">
        <v>59</v>
      </c>
      <c r="AI37" s="47">
        <f t="shared" si="70"/>
        <v>107217.22799999965</v>
      </c>
      <c r="AJ37" s="2"/>
      <c r="AK37" s="2"/>
      <c r="AL37" s="2"/>
      <c r="AM37" s="2"/>
    </row>
    <row r="38" spans="1:39" x14ac:dyDescent="0.25">
      <c r="A38" s="38" t="s">
        <v>60</v>
      </c>
      <c r="B38" s="180">
        <v>564.6</v>
      </c>
      <c r="C38" s="40"/>
      <c r="D38" s="181">
        <f>B38*15*38*0.6</f>
        <v>193093.19999999998</v>
      </c>
      <c r="E38" s="180">
        <v>564.6</v>
      </c>
      <c r="F38" s="40"/>
      <c r="G38" s="181">
        <f>E38*15*38*0.6</f>
        <v>193093.19999999998</v>
      </c>
      <c r="H38" s="39"/>
      <c r="I38" s="40"/>
      <c r="J38" s="2">
        <f t="shared" si="60"/>
        <v>0</v>
      </c>
      <c r="K38" s="41">
        <f t="shared" si="61"/>
        <v>0</v>
      </c>
      <c r="L38" s="180">
        <v>564.6</v>
      </c>
      <c r="M38" s="40"/>
      <c r="N38" s="181">
        <f>L38*15*38*0.6</f>
        <v>193093.19999999998</v>
      </c>
      <c r="O38" s="87">
        <f t="shared" si="62"/>
        <v>0</v>
      </c>
      <c r="P38" s="43">
        <f t="shared" si="62"/>
        <v>0</v>
      </c>
      <c r="Q38" s="44">
        <f t="shared" si="62"/>
        <v>0</v>
      </c>
      <c r="R38" s="45">
        <f t="shared" si="63"/>
        <v>0</v>
      </c>
      <c r="S38" s="87">
        <f t="shared" si="64"/>
        <v>0</v>
      </c>
      <c r="T38" s="43">
        <f t="shared" si="64"/>
        <v>0</v>
      </c>
      <c r="U38" s="44">
        <f t="shared" si="64"/>
        <v>0</v>
      </c>
      <c r="V38" s="45">
        <f t="shared" si="65"/>
        <v>0</v>
      </c>
      <c r="W38" s="180">
        <f>417+99.4+3</f>
        <v>519.4</v>
      </c>
      <c r="X38" s="40"/>
      <c r="Y38" s="181">
        <f>W38*302.1</f>
        <v>156910.74</v>
      </c>
      <c r="Z38" s="87">
        <f>B38-W38</f>
        <v>45.200000000000045</v>
      </c>
      <c r="AA38" s="43"/>
      <c r="AB38" s="182">
        <f>D38-Y38</f>
        <v>36182.459999999992</v>
      </c>
      <c r="AC38" s="45">
        <f t="shared" si="67"/>
        <v>0.23059262864989352</v>
      </c>
      <c r="AD38" s="87">
        <f>O38+Z38</f>
        <v>45.200000000000045</v>
      </c>
      <c r="AE38" s="43"/>
      <c r="AF38" s="182">
        <f t="shared" si="71"/>
        <v>36182.459999999992</v>
      </c>
      <c r="AG38" s="45">
        <f t="shared" si="69"/>
        <v>0.23059262864989352</v>
      </c>
      <c r="AH38" s="46"/>
      <c r="AI38" s="47">
        <f t="shared" si="70"/>
        <v>36182.459999999992</v>
      </c>
      <c r="AJ38" s="2"/>
      <c r="AK38" s="2"/>
      <c r="AL38" s="2"/>
      <c r="AM38" s="2"/>
    </row>
    <row r="39" spans="1:39" ht="36" customHeight="1" x14ac:dyDescent="0.25">
      <c r="A39" s="38" t="s">
        <v>61</v>
      </c>
      <c r="B39" s="183">
        <v>145</v>
      </c>
      <c r="C39" s="40">
        <v>4.38</v>
      </c>
      <c r="D39" s="181">
        <f>B39*C39*15*38</f>
        <v>362007</v>
      </c>
      <c r="E39" s="183">
        <v>145</v>
      </c>
      <c r="F39" s="40">
        <v>3.58</v>
      </c>
      <c r="G39" s="181">
        <f>E39*F39*15*38</f>
        <v>295887</v>
      </c>
      <c r="H39" s="39"/>
      <c r="I39" s="40">
        <f t="shared" si="60"/>
        <v>0.79999999999999982</v>
      </c>
      <c r="J39" s="2">
        <f t="shared" si="60"/>
        <v>66120</v>
      </c>
      <c r="K39" s="41">
        <f t="shared" si="61"/>
        <v>0.22346368715083798</v>
      </c>
      <c r="L39" s="183">
        <v>145</v>
      </c>
      <c r="M39" s="40">
        <v>3.58</v>
      </c>
      <c r="N39" s="181">
        <f>L39*M39*15*38</f>
        <v>295887</v>
      </c>
      <c r="O39" s="87">
        <f t="shared" si="62"/>
        <v>0</v>
      </c>
      <c r="P39" s="43">
        <f t="shared" si="62"/>
        <v>0</v>
      </c>
      <c r="Q39" s="44">
        <f t="shared" si="62"/>
        <v>0</v>
      </c>
      <c r="R39" s="45">
        <f t="shared" si="63"/>
        <v>0</v>
      </c>
      <c r="S39" s="87">
        <f t="shared" si="64"/>
        <v>0</v>
      </c>
      <c r="T39" s="43">
        <f t="shared" si="64"/>
        <v>0.79999999999999982</v>
      </c>
      <c r="U39" s="44">
        <f t="shared" si="64"/>
        <v>66120</v>
      </c>
      <c r="V39" s="45">
        <f t="shared" si="65"/>
        <v>0.22346368715083798</v>
      </c>
      <c r="W39" s="183"/>
      <c r="X39" s="40"/>
      <c r="Y39" s="181">
        <v>374718</v>
      </c>
      <c r="Z39" s="184"/>
      <c r="AA39" s="185"/>
      <c r="AB39" s="182">
        <f>D39-Y39</f>
        <v>-12711</v>
      </c>
      <c r="AC39" s="45">
        <f t="shared" si="67"/>
        <v>-3.3921508974749014E-2</v>
      </c>
      <c r="AD39" s="184"/>
      <c r="AE39" s="185"/>
      <c r="AF39" s="182">
        <f t="shared" si="71"/>
        <v>-12711</v>
      </c>
      <c r="AG39" s="45">
        <f t="shared" si="69"/>
        <v>-3.3921508974749014E-2</v>
      </c>
      <c r="AH39" s="186" t="s">
        <v>62</v>
      </c>
      <c r="AI39" s="47">
        <f t="shared" si="70"/>
        <v>-12711</v>
      </c>
      <c r="AJ39" s="2"/>
      <c r="AK39" s="2"/>
      <c r="AL39" s="2"/>
      <c r="AM39" s="2"/>
    </row>
    <row r="40" spans="1:39" ht="13" x14ac:dyDescent="0.3">
      <c r="A40" s="38" t="s">
        <v>63</v>
      </c>
      <c r="B40" s="187"/>
      <c r="C40" s="40"/>
      <c r="D40" s="181">
        <v>94400</v>
      </c>
      <c r="E40" s="187"/>
      <c r="F40" s="40"/>
      <c r="G40" s="181">
        <v>94400</v>
      </c>
      <c r="H40" s="39"/>
      <c r="I40" s="40"/>
      <c r="J40" s="2">
        <f t="shared" si="60"/>
        <v>0</v>
      </c>
      <c r="K40" s="41">
        <f t="shared" si="61"/>
        <v>0</v>
      </c>
      <c r="L40" s="187"/>
      <c r="M40" s="40"/>
      <c r="N40" s="181">
        <v>94400</v>
      </c>
      <c r="O40" s="87"/>
      <c r="P40" s="43"/>
      <c r="Q40" s="44">
        <f t="shared" si="62"/>
        <v>0</v>
      </c>
      <c r="R40" s="45">
        <f t="shared" si="63"/>
        <v>0</v>
      </c>
      <c r="S40" s="87">
        <f t="shared" si="64"/>
        <v>0</v>
      </c>
      <c r="T40" s="43">
        <f t="shared" si="64"/>
        <v>0</v>
      </c>
      <c r="U40" s="44">
        <f t="shared" si="64"/>
        <v>0</v>
      </c>
      <c r="V40" s="45">
        <f t="shared" si="65"/>
        <v>0</v>
      </c>
      <c r="W40" s="187"/>
      <c r="X40" s="40"/>
      <c r="Y40" s="181">
        <v>80565</v>
      </c>
      <c r="Z40" s="188"/>
      <c r="AA40" s="185"/>
      <c r="AB40" s="182">
        <f>D40-Y40</f>
        <v>13835</v>
      </c>
      <c r="AC40" s="45">
        <f t="shared" si="67"/>
        <v>0.1717246943461801</v>
      </c>
      <c r="AD40" s="188"/>
      <c r="AE40" s="185"/>
      <c r="AF40" s="182">
        <f t="shared" si="71"/>
        <v>13835</v>
      </c>
      <c r="AG40" s="45">
        <f t="shared" si="69"/>
        <v>0.1717246943461801</v>
      </c>
      <c r="AH40" s="189"/>
      <c r="AI40" s="47">
        <f t="shared" si="70"/>
        <v>13835</v>
      </c>
      <c r="AJ40" s="2"/>
      <c r="AK40" s="2"/>
      <c r="AL40" s="2"/>
      <c r="AM40" s="2"/>
    </row>
    <row r="41" spans="1:39" ht="13" x14ac:dyDescent="0.3">
      <c r="A41" s="190" t="s">
        <v>34</v>
      </c>
      <c r="B41" s="191"/>
      <c r="C41" s="192"/>
      <c r="D41" s="193">
        <f>D42/D$45</f>
        <v>0.11296431160108315</v>
      </c>
      <c r="E41" s="191"/>
      <c r="F41" s="192"/>
      <c r="G41" s="193">
        <f>G42/G$45</f>
        <v>0.10801378358878853</v>
      </c>
      <c r="H41" s="191"/>
      <c r="I41" s="192"/>
      <c r="J41" s="194">
        <f>J42/J$45</f>
        <v>-1.7554449997661727E-2</v>
      </c>
      <c r="K41" s="195"/>
      <c r="L41" s="191"/>
      <c r="M41" s="192"/>
      <c r="N41" s="193">
        <f>N42/N$45</f>
        <v>0.11460514253249128</v>
      </c>
      <c r="O41" s="191"/>
      <c r="P41" s="192"/>
      <c r="Q41" s="196"/>
      <c r="R41" s="195"/>
      <c r="S41" s="191"/>
      <c r="T41" s="192"/>
      <c r="U41" s="196"/>
      <c r="V41" s="195"/>
      <c r="W41" s="191"/>
      <c r="X41" s="192"/>
      <c r="Y41" s="196"/>
      <c r="Z41" s="191"/>
      <c r="AA41" s="192"/>
      <c r="AB41" s="196"/>
      <c r="AC41" s="195"/>
      <c r="AD41" s="191"/>
      <c r="AE41" s="192"/>
      <c r="AF41" s="196"/>
      <c r="AG41" s="195"/>
      <c r="AH41" s="93"/>
      <c r="AI41" s="197"/>
      <c r="AJ41" s="2"/>
      <c r="AK41" s="2"/>
      <c r="AL41" s="2"/>
      <c r="AM41" s="2"/>
    </row>
    <row r="42" spans="1:39" ht="13.5" thickBot="1" x14ac:dyDescent="0.35">
      <c r="A42" s="198" t="s">
        <v>64</v>
      </c>
      <c r="B42" s="199"/>
      <c r="C42" s="200"/>
      <c r="D42" s="201">
        <f>SUM(D35:D40)</f>
        <v>18939191.976</v>
      </c>
      <c r="E42" s="199"/>
      <c r="F42" s="200"/>
      <c r="G42" s="201">
        <f>SUM(G35:G40)</f>
        <v>18185118</v>
      </c>
      <c r="H42" s="199"/>
      <c r="I42" s="200"/>
      <c r="J42" s="200">
        <f>SUM(J35:J40)</f>
        <v>754073.97600000072</v>
      </c>
      <c r="K42" s="171">
        <f t="shared" ref="K42:K45" si="72">J42/G42</f>
        <v>4.1466542917126009E-2</v>
      </c>
      <c r="L42" s="199"/>
      <c r="M42" s="200"/>
      <c r="N42" s="201">
        <f>SUM(N35:N40)</f>
        <v>18185118</v>
      </c>
      <c r="O42" s="199"/>
      <c r="P42" s="200"/>
      <c r="Q42" s="201">
        <f>SUM(Q35:Q41)</f>
        <v>0</v>
      </c>
      <c r="R42" s="171">
        <f t="shared" ref="R42:R45" si="73">Q42/N42</f>
        <v>0</v>
      </c>
      <c r="S42" s="199"/>
      <c r="T42" s="200"/>
      <c r="U42" s="201">
        <f>SUM(U35:U41)</f>
        <v>754073.97600000072</v>
      </c>
      <c r="V42" s="171">
        <f>U42/N42</f>
        <v>4.1466542917126009E-2</v>
      </c>
      <c r="W42" s="199"/>
      <c r="X42" s="200"/>
      <c r="Y42" s="201">
        <f>SUM(Y35:Y41)</f>
        <v>20191095.783999998</v>
      </c>
      <c r="Z42" s="199"/>
      <c r="AA42" s="200"/>
      <c r="AB42" s="201">
        <f>SUM(AB35:AB41)</f>
        <v>-1251903.8079999988</v>
      </c>
      <c r="AC42" s="171">
        <f t="shared" ref="AC42:AC45" si="74">AB42/Y42</f>
        <v>-6.2002767031200119E-2</v>
      </c>
      <c r="AD42" s="199"/>
      <c r="AE42" s="200"/>
      <c r="AF42" s="201">
        <f>SUM(AF35:AF41)</f>
        <v>-1251903.8079999988</v>
      </c>
      <c r="AG42" s="171">
        <f t="shared" ref="AG42:AG45" si="75">IFERROR(AF42/Y42,0)</f>
        <v>-6.2002767031200119E-2</v>
      </c>
      <c r="AH42" s="93"/>
      <c r="AI42" s="201">
        <f>SUM(AI35:AI41)</f>
        <v>-1251903.8079999988</v>
      </c>
      <c r="AJ42" s="2"/>
      <c r="AK42" s="2"/>
      <c r="AL42" s="2"/>
      <c r="AM42" s="2"/>
    </row>
    <row r="43" spans="1:39" ht="6" customHeight="1" thickBot="1" x14ac:dyDescent="0.3">
      <c r="A43" s="38"/>
      <c r="B43" s="183"/>
      <c r="C43" s="40"/>
      <c r="D43" s="181"/>
      <c r="E43" s="183"/>
      <c r="F43" s="40"/>
      <c r="G43" s="181"/>
      <c r="H43" s="183"/>
      <c r="I43" s="40"/>
      <c r="J43" s="124"/>
      <c r="K43" s="41"/>
      <c r="L43" s="183"/>
      <c r="M43" s="40"/>
      <c r="N43" s="181"/>
      <c r="O43" s="87"/>
      <c r="P43" s="43"/>
      <c r="Q43" s="182"/>
      <c r="R43" s="45"/>
      <c r="S43" s="87"/>
      <c r="T43" s="43"/>
      <c r="U43" s="182"/>
      <c r="V43" s="45"/>
      <c r="W43" s="183"/>
      <c r="X43" s="40"/>
      <c r="Y43" s="181"/>
      <c r="Z43" s="184"/>
      <c r="AA43" s="185"/>
      <c r="AB43" s="182"/>
      <c r="AC43" s="45"/>
      <c r="AD43" s="184"/>
      <c r="AE43" s="185"/>
      <c r="AF43" s="182"/>
      <c r="AG43" s="45"/>
      <c r="AH43" s="202"/>
      <c r="AI43" s="182"/>
      <c r="AJ43" s="2"/>
      <c r="AK43" s="2"/>
      <c r="AL43" s="2"/>
      <c r="AM43" s="2"/>
    </row>
    <row r="44" spans="1:39" s="209" customFormat="1" ht="13.5" thickBot="1" x14ac:dyDescent="0.35">
      <c r="A44" s="203" t="s">
        <v>65</v>
      </c>
      <c r="B44" s="204"/>
      <c r="C44" s="205"/>
      <c r="D44" s="206">
        <f>D12+D21+D30+D42</f>
        <v>209909889.16077858</v>
      </c>
      <c r="E44" s="204"/>
      <c r="F44" s="205"/>
      <c r="G44" s="206">
        <f>G12+G21+G30+G42</f>
        <v>210612705.23641431</v>
      </c>
      <c r="H44" s="204"/>
      <c r="I44" s="205"/>
      <c r="J44" s="205">
        <f>J12+J21+J30+J42</f>
        <v>-702816.07563576475</v>
      </c>
      <c r="K44" s="207">
        <f t="shared" si="72"/>
        <v>-3.3370070188635985E-3</v>
      </c>
      <c r="L44" s="204"/>
      <c r="M44" s="205"/>
      <c r="N44" s="206">
        <f>N12+N21+N30+N42</f>
        <v>200929752.74049225</v>
      </c>
      <c r="O44" s="204"/>
      <c r="P44" s="205"/>
      <c r="Q44" s="206">
        <f>Q12+Q21+Q30+Q42</f>
        <v>9682952.4959220923</v>
      </c>
      <c r="R44" s="207">
        <f t="shared" si="73"/>
        <v>4.8190735139299959E-2</v>
      </c>
      <c r="S44" s="204"/>
      <c r="T44" s="205"/>
      <c r="U44" s="206">
        <f>U12+U21+U30+U42</f>
        <v>8980136.4202863276</v>
      </c>
      <c r="V44" s="207">
        <f>U44/N44</f>
        <v>4.4692915299032319E-2</v>
      </c>
      <c r="W44" s="204"/>
      <c r="X44" s="205"/>
      <c r="Y44" s="206">
        <f>Y12+Y21+Y30+Y42</f>
        <v>198191811.58061692</v>
      </c>
      <c r="Z44" s="204"/>
      <c r="AA44" s="205"/>
      <c r="AB44" s="206">
        <f>AB12+AB21+AB30+AB42</f>
        <v>3491984.1358753494</v>
      </c>
      <c r="AC44" s="207">
        <f t="shared" si="74"/>
        <v>1.7619214981820491E-2</v>
      </c>
      <c r="AD44" s="204"/>
      <c r="AE44" s="205"/>
      <c r="AF44" s="206">
        <f>AF12+AF21+AF30+AF42</f>
        <v>13174936.631797442</v>
      </c>
      <c r="AG44" s="207">
        <f t="shared" si="75"/>
        <v>6.6475685986847027E-2</v>
      </c>
      <c r="AH44" s="208"/>
      <c r="AI44" s="206">
        <f>AI12+AI21+AI30+AI42</f>
        <v>11718077.58016168</v>
      </c>
      <c r="AJ44" s="70"/>
      <c r="AK44" s="70"/>
      <c r="AL44" s="70"/>
      <c r="AM44" s="70"/>
    </row>
    <row r="45" spans="1:39" ht="13.5" thickBot="1" x14ac:dyDescent="0.35">
      <c r="A45" s="210" t="s">
        <v>66</v>
      </c>
      <c r="B45" s="211"/>
      <c r="C45" s="212"/>
      <c r="D45" s="213">
        <f>D16+D21+D33+D42</f>
        <v>167656419.16077858</v>
      </c>
      <c r="E45" s="211"/>
      <c r="F45" s="212"/>
      <c r="G45" s="213">
        <f>G16+G21+G33+G42</f>
        <v>168359235.23641434</v>
      </c>
      <c r="H45" s="211"/>
      <c r="I45" s="212"/>
      <c r="J45" s="212">
        <f>J16+J21+J33+J42</f>
        <v>-42956286.075635761</v>
      </c>
      <c r="K45" s="214">
        <f t="shared" si="72"/>
        <v>-0.25514659778131832</v>
      </c>
      <c r="L45" s="211"/>
      <c r="M45" s="212"/>
      <c r="N45" s="213">
        <f>N16+N21+N33+N42</f>
        <v>158676282.74049225</v>
      </c>
      <c r="O45" s="211"/>
      <c r="P45" s="212"/>
      <c r="Q45" s="213">
        <f>Q16+Q21+Q33+Q42</f>
        <v>9682952.4959220923</v>
      </c>
      <c r="R45" s="215">
        <f t="shared" si="73"/>
        <v>6.1023313180068095E-2</v>
      </c>
      <c r="S45" s="211"/>
      <c r="T45" s="212"/>
      <c r="U45" s="213">
        <f>U16+U21+U33+U42</f>
        <v>8980136.4202863276</v>
      </c>
      <c r="V45" s="215">
        <f>U45/N45</f>
        <v>5.659406853494877E-2</v>
      </c>
      <c r="W45" s="211"/>
      <c r="X45" s="212"/>
      <c r="Y45" s="213">
        <f>Y16+Y21+Y33+Y42</f>
        <v>160380601.58061692</v>
      </c>
      <c r="Z45" s="211"/>
      <c r="AA45" s="212"/>
      <c r="AB45" s="213">
        <f>AB16+AB21+AB33+AB42</f>
        <v>-950275.8641246506</v>
      </c>
      <c r="AC45" s="215">
        <f t="shared" si="74"/>
        <v>-5.9251296899954882E-3</v>
      </c>
      <c r="AD45" s="211"/>
      <c r="AE45" s="212"/>
      <c r="AF45" s="213">
        <f>AF16+AF21+AF33+AF42</f>
        <v>10460051.631797442</v>
      </c>
      <c r="AG45" s="215">
        <f t="shared" si="75"/>
        <v>6.5220179552323176E-2</v>
      </c>
      <c r="AH45" s="68"/>
      <c r="AI45" s="213">
        <f>AI16+AI21+AI33+AI42</f>
        <v>14526255.143567422</v>
      </c>
      <c r="AJ45" s="2"/>
      <c r="AK45" s="2"/>
      <c r="AL45" s="2"/>
      <c r="AM45" s="2"/>
    </row>
    <row r="46" spans="1:39" ht="12.65" hidden="1" customHeight="1" x14ac:dyDescent="0.25">
      <c r="B46" s="2"/>
      <c r="C46" s="2"/>
      <c r="D46" s="2">
        <f>D44-D31</f>
        <v>213515723.16077858</v>
      </c>
      <c r="E46" s="2"/>
      <c r="F46" s="2"/>
      <c r="G46" s="2">
        <f>G44-G31</f>
        <v>214218539.23641431</v>
      </c>
      <c r="H46" s="2"/>
      <c r="I46" s="2"/>
      <c r="J46" s="2">
        <f>J44-J31</f>
        <v>2903017.9243642353</v>
      </c>
      <c r="L46" s="2"/>
      <c r="M46" s="2"/>
      <c r="N46" s="2">
        <f>N44-N31</f>
        <v>204535586.74049225</v>
      </c>
      <c r="O46" s="2"/>
      <c r="P46" s="2"/>
      <c r="Q46" s="2">
        <f>Q44-Q31</f>
        <v>9682952.4959220923</v>
      </c>
      <c r="S46" s="2"/>
      <c r="T46" s="2"/>
      <c r="U46" s="2">
        <f>U44-U31</f>
        <v>8980136.4202863276</v>
      </c>
      <c r="W46" s="2"/>
      <c r="X46" s="2"/>
      <c r="Y46" s="2">
        <f>Y44-Y31</f>
        <v>201641813.58061692</v>
      </c>
      <c r="Z46" s="2"/>
      <c r="AA46" s="2"/>
      <c r="AB46" s="2">
        <f>AB44-AB31</f>
        <v>3647816.1358753494</v>
      </c>
      <c r="AD46" s="2"/>
      <c r="AE46" s="2"/>
      <c r="AF46" s="2">
        <f>AF44-AF31</f>
        <v>13330768.631797442</v>
      </c>
      <c r="AH46" s="2"/>
      <c r="AJ46" s="2"/>
      <c r="AK46" s="2"/>
      <c r="AL46" s="2"/>
      <c r="AM46" s="2"/>
    </row>
    <row r="47" spans="1:39" x14ac:dyDescent="0.25">
      <c r="B47" s="2"/>
      <c r="C47" s="2"/>
      <c r="D47" s="2"/>
      <c r="E47" s="2"/>
      <c r="F47" s="2"/>
      <c r="G47" s="2"/>
      <c r="H47" s="2"/>
      <c r="I47" s="2"/>
      <c r="J47" s="2"/>
      <c r="L47" s="2"/>
      <c r="M47" s="2"/>
      <c r="N47" s="2"/>
      <c r="O47" s="2"/>
      <c r="P47" s="2"/>
      <c r="Q47" s="2"/>
      <c r="S47" s="2"/>
      <c r="T47" s="2"/>
      <c r="U47" s="2"/>
      <c r="W47" s="2"/>
      <c r="X47" s="2"/>
      <c r="Y47" s="2"/>
      <c r="Z47" s="2"/>
      <c r="AA47" s="2"/>
      <c r="AB47" s="2"/>
      <c r="AD47" s="2"/>
      <c r="AE47" s="2"/>
      <c r="AF47" s="2"/>
      <c r="AH47" s="2"/>
      <c r="AJ47" s="2"/>
      <c r="AK47" s="2"/>
      <c r="AL47" s="2"/>
      <c r="AM47" s="2"/>
    </row>
    <row r="48" spans="1:39" ht="16.5" customHeight="1" x14ac:dyDescent="0.25">
      <c r="A48" s="216"/>
      <c r="B48" s="216"/>
      <c r="C48" s="216"/>
      <c r="D48" s="217"/>
      <c r="E48" s="216"/>
      <c r="F48" s="216"/>
      <c r="G48" s="217"/>
      <c r="H48" s="216"/>
      <c r="I48" s="216"/>
      <c r="J48" s="217"/>
      <c r="L48" s="2"/>
      <c r="M48" s="2"/>
      <c r="N48" s="2"/>
      <c r="O48" s="2"/>
      <c r="P48" s="2"/>
      <c r="Q48" s="2"/>
      <c r="S48" s="2"/>
      <c r="T48" s="2"/>
      <c r="U48" s="2"/>
      <c r="W48" s="2"/>
      <c r="X48" s="2"/>
      <c r="Y48" s="2"/>
      <c r="Z48" s="2"/>
      <c r="AA48" s="2"/>
      <c r="AB48" s="2"/>
      <c r="AD48" s="2"/>
      <c r="AE48" s="2"/>
      <c r="AF48" s="2"/>
      <c r="AH48" s="2"/>
      <c r="AJ48" s="2"/>
      <c r="AK48" s="2"/>
      <c r="AL48" s="2"/>
      <c r="AM48" s="2"/>
    </row>
    <row r="49" spans="1:39" x14ac:dyDescent="0.25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L49" s="2"/>
      <c r="M49" s="2"/>
      <c r="N49" s="2"/>
      <c r="O49" s="2"/>
      <c r="P49" s="2"/>
      <c r="Q49" s="2"/>
      <c r="S49" s="2"/>
      <c r="T49" s="2"/>
      <c r="U49" s="2"/>
      <c r="W49" s="2"/>
      <c r="X49" s="2"/>
      <c r="Y49" s="2"/>
      <c r="Z49" s="2"/>
      <c r="AA49" s="2"/>
      <c r="AB49" s="2"/>
      <c r="AD49" s="2"/>
      <c r="AE49" s="2"/>
      <c r="AF49" s="2"/>
      <c r="AH49" s="2"/>
      <c r="AJ49" s="2"/>
      <c r="AK49" s="2"/>
      <c r="AL49" s="2"/>
      <c r="AM49" s="2"/>
    </row>
    <row r="50" spans="1:39" x14ac:dyDescent="0.25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L50" s="2"/>
      <c r="M50" s="2"/>
      <c r="N50" s="2"/>
      <c r="O50" s="2"/>
      <c r="P50" s="2"/>
      <c r="Q50" s="2"/>
      <c r="S50" s="2"/>
      <c r="T50" s="2"/>
      <c r="U50" s="2"/>
      <c r="W50" s="2"/>
      <c r="X50" s="2"/>
      <c r="Y50" s="2"/>
      <c r="Z50" s="2"/>
      <c r="AA50" s="2"/>
      <c r="AB50" s="2"/>
      <c r="AD50" s="2"/>
      <c r="AE50" s="2"/>
      <c r="AF50" s="2"/>
      <c r="AH50" s="2"/>
      <c r="AJ50" s="2"/>
      <c r="AK50" s="2"/>
      <c r="AL50" s="2"/>
      <c r="AM50" s="2"/>
    </row>
    <row r="51" spans="1:39" x14ac:dyDescent="0.25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L51" s="2"/>
      <c r="M51" s="2"/>
      <c r="N51" s="2"/>
      <c r="O51" s="2"/>
      <c r="P51" s="2"/>
      <c r="Q51" s="2"/>
      <c r="S51" s="2"/>
      <c r="T51" s="2"/>
      <c r="U51" s="2"/>
      <c r="W51" s="2"/>
      <c r="X51" s="2"/>
      <c r="Y51" s="2"/>
      <c r="Z51" s="2"/>
      <c r="AA51" s="2"/>
      <c r="AB51" s="2"/>
      <c r="AD51" s="2"/>
      <c r="AE51" s="2"/>
      <c r="AF51" s="2"/>
      <c r="AH51" s="2"/>
      <c r="AJ51" s="2"/>
      <c r="AK51" s="2"/>
      <c r="AL51" s="2"/>
      <c r="AM51" s="2"/>
    </row>
    <row r="52" spans="1:39" x14ac:dyDescent="0.25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L52" s="2"/>
      <c r="M52" s="2"/>
      <c r="N52" s="2"/>
      <c r="O52" s="2"/>
      <c r="P52" s="2"/>
      <c r="Q52" s="2"/>
      <c r="S52" s="2"/>
      <c r="T52" s="2"/>
      <c r="U52" s="2"/>
      <c r="W52" s="2"/>
      <c r="X52" s="2"/>
      <c r="Y52" s="2"/>
      <c r="Z52" s="2"/>
      <c r="AA52" s="2"/>
      <c r="AB52" s="2"/>
      <c r="AD52" s="2"/>
      <c r="AE52" s="2"/>
      <c r="AF52" s="2"/>
      <c r="AH52" s="2"/>
      <c r="AJ52" s="2"/>
      <c r="AK52" s="2"/>
      <c r="AL52" s="2"/>
      <c r="AM52" s="2"/>
    </row>
    <row r="53" spans="1:39" x14ac:dyDescent="0.25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L53" s="2"/>
      <c r="M53" s="2"/>
      <c r="N53" s="2"/>
      <c r="O53" s="2"/>
      <c r="P53" s="2"/>
      <c r="Q53" s="2"/>
      <c r="S53" s="2"/>
      <c r="T53" s="2"/>
      <c r="U53" s="2"/>
      <c r="W53" s="2"/>
      <c r="X53" s="2"/>
      <c r="Y53" s="2"/>
      <c r="Z53" s="2"/>
      <c r="AA53" s="2"/>
      <c r="AB53" s="2"/>
      <c r="AD53" s="2"/>
      <c r="AE53" s="2"/>
      <c r="AF53" s="2"/>
      <c r="AH53" s="2"/>
      <c r="AJ53" s="2"/>
      <c r="AK53" s="2"/>
      <c r="AL53" s="2"/>
      <c r="AM53" s="2"/>
    </row>
    <row r="54" spans="1:39" x14ac:dyDescent="0.25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L54" s="2"/>
      <c r="M54" s="2"/>
      <c r="N54" s="2"/>
      <c r="O54" s="2"/>
      <c r="P54" s="2"/>
      <c r="Q54" s="2"/>
      <c r="S54" s="2"/>
      <c r="T54" s="2"/>
      <c r="U54" s="2"/>
      <c r="W54" s="2"/>
      <c r="X54" s="2"/>
      <c r="Y54" s="2"/>
      <c r="Z54" s="2"/>
      <c r="AA54" s="2"/>
      <c r="AB54" s="2"/>
      <c r="AD54" s="2"/>
      <c r="AE54" s="2"/>
      <c r="AF54" s="2"/>
      <c r="AH54" s="2"/>
      <c r="AJ54" s="2"/>
      <c r="AK54" s="2"/>
      <c r="AL54" s="2"/>
      <c r="AM54" s="2"/>
    </row>
    <row r="55" spans="1:39" x14ac:dyDescent="0.25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L55" s="2"/>
      <c r="M55" s="2"/>
      <c r="N55" s="2"/>
      <c r="O55" s="2"/>
      <c r="P55" s="2"/>
      <c r="Q55" s="2"/>
      <c r="S55" s="2"/>
      <c r="T55" s="2"/>
      <c r="U55" s="2"/>
      <c r="W55" s="2"/>
      <c r="X55" s="2"/>
      <c r="Y55" s="2"/>
      <c r="Z55" s="2"/>
      <c r="AA55" s="2"/>
      <c r="AB55" s="2"/>
      <c r="AD55" s="2"/>
      <c r="AE55" s="2"/>
      <c r="AF55" s="2"/>
      <c r="AH55" s="2"/>
      <c r="AJ55" s="2"/>
      <c r="AK55" s="2"/>
      <c r="AL55" s="2"/>
      <c r="AM55" s="2"/>
    </row>
    <row r="56" spans="1:39" x14ac:dyDescent="0.25">
      <c r="B56" s="2"/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  <c r="P56" s="2"/>
      <c r="Q56" s="2"/>
      <c r="S56" s="2"/>
      <c r="T56" s="2"/>
      <c r="U56" s="2"/>
      <c r="W56" s="2"/>
      <c r="X56" s="2"/>
      <c r="Y56" s="2"/>
      <c r="Z56" s="2"/>
      <c r="AA56" s="2"/>
      <c r="AB56" s="2"/>
      <c r="AD56" s="2"/>
      <c r="AE56" s="2"/>
      <c r="AF56" s="2"/>
      <c r="AH56" s="2"/>
      <c r="AJ56" s="2"/>
      <c r="AK56" s="2"/>
      <c r="AL56" s="2"/>
      <c r="AM56" s="2"/>
    </row>
    <row r="57" spans="1:39" x14ac:dyDescent="0.25">
      <c r="B57" s="2"/>
      <c r="C57" s="2"/>
      <c r="D57" s="2"/>
      <c r="E57" s="2"/>
      <c r="F57" s="2"/>
      <c r="G57" s="2"/>
      <c r="H57" s="2"/>
      <c r="I57" s="2"/>
      <c r="J57" s="2"/>
      <c r="L57" s="2"/>
      <c r="M57" s="2"/>
      <c r="N57" s="2"/>
      <c r="O57" s="2"/>
      <c r="P57" s="2"/>
      <c r="Q57" s="2"/>
      <c r="S57" s="2"/>
      <c r="T57" s="2"/>
      <c r="U57" s="2"/>
      <c r="W57" s="2"/>
      <c r="X57" s="2"/>
      <c r="Y57" s="2"/>
      <c r="Z57" s="2"/>
      <c r="AA57" s="2"/>
      <c r="AB57" s="2"/>
      <c r="AD57" s="2"/>
      <c r="AE57" s="2"/>
      <c r="AF57" s="2"/>
      <c r="AH57" s="2"/>
      <c r="AJ57" s="2"/>
      <c r="AK57" s="2"/>
      <c r="AL57" s="2"/>
      <c r="AM57" s="2"/>
    </row>
    <row r="58" spans="1:39" x14ac:dyDescent="0.25">
      <c r="B58" s="2"/>
      <c r="C58" s="2"/>
      <c r="D58" s="2"/>
      <c r="E58" s="2"/>
      <c r="F58" s="2"/>
      <c r="G58" s="2"/>
      <c r="H58" s="2"/>
      <c r="I58" s="2"/>
      <c r="J58" s="2"/>
      <c r="L58" s="2"/>
      <c r="M58" s="2"/>
      <c r="N58" s="2"/>
      <c r="O58" s="2"/>
      <c r="P58" s="2"/>
      <c r="Q58" s="2"/>
      <c r="S58" s="2"/>
      <c r="T58" s="2"/>
      <c r="U58" s="2"/>
      <c r="W58" s="2"/>
      <c r="X58" s="2"/>
      <c r="Y58" s="2"/>
      <c r="Z58" s="2"/>
      <c r="AA58" s="2"/>
      <c r="AB58" s="2"/>
      <c r="AD58" s="2"/>
      <c r="AE58" s="2"/>
      <c r="AF58" s="2"/>
      <c r="AH58" s="2"/>
      <c r="AJ58" s="2"/>
      <c r="AK58" s="2"/>
      <c r="AL58" s="2"/>
      <c r="AM58" s="2"/>
    </row>
    <row r="59" spans="1:39" x14ac:dyDescent="0.25">
      <c r="B59" s="2"/>
      <c r="C59" s="2"/>
      <c r="D59" s="2"/>
      <c r="E59" s="2"/>
      <c r="F59" s="2"/>
      <c r="G59" s="2"/>
      <c r="H59" s="2"/>
      <c r="I59" s="2"/>
      <c r="J59" s="2"/>
      <c r="L59" s="2"/>
      <c r="M59" s="2"/>
      <c r="N59" s="2"/>
      <c r="O59" s="2"/>
      <c r="P59" s="2"/>
      <c r="Q59" s="2"/>
      <c r="S59" s="2"/>
      <c r="T59" s="2"/>
      <c r="U59" s="2"/>
      <c r="W59" s="2"/>
      <c r="X59" s="2"/>
      <c r="Y59" s="2"/>
      <c r="Z59" s="2"/>
      <c r="AA59" s="2"/>
      <c r="AB59" s="2"/>
      <c r="AD59" s="2"/>
      <c r="AE59" s="2"/>
      <c r="AF59" s="2"/>
      <c r="AH59" s="2"/>
      <c r="AJ59" s="2"/>
      <c r="AK59" s="2"/>
      <c r="AL59" s="2"/>
      <c r="AM59" s="2"/>
    </row>
    <row r="60" spans="1:39" x14ac:dyDescent="0.25">
      <c r="B60" s="2"/>
      <c r="C60" s="2"/>
      <c r="D60" s="2"/>
      <c r="E60" s="2"/>
      <c r="F60" s="2"/>
      <c r="G60" s="2"/>
      <c r="H60" s="2"/>
      <c r="I60" s="2"/>
      <c r="J60" s="2"/>
      <c r="L60" s="2"/>
      <c r="M60" s="2"/>
      <c r="N60" s="2"/>
      <c r="O60" s="2"/>
      <c r="P60" s="2"/>
      <c r="Q60" s="2"/>
      <c r="S60" s="2"/>
      <c r="T60" s="2"/>
      <c r="U60" s="2"/>
      <c r="W60" s="2"/>
      <c r="X60" s="2"/>
      <c r="Y60" s="2"/>
      <c r="Z60" s="2"/>
      <c r="AA60" s="2"/>
      <c r="AB60" s="2"/>
      <c r="AD60" s="2"/>
      <c r="AE60" s="2"/>
      <c r="AF60" s="2"/>
      <c r="AH60" s="2"/>
      <c r="AJ60" s="2"/>
      <c r="AK60" s="2"/>
      <c r="AL60" s="2"/>
      <c r="AM60" s="2"/>
    </row>
    <row r="61" spans="1:39" x14ac:dyDescent="0.25">
      <c r="B61" s="2"/>
      <c r="C61" s="2"/>
      <c r="D61" s="2"/>
      <c r="E61" s="2"/>
      <c r="F61" s="2"/>
      <c r="G61" s="2"/>
      <c r="H61" s="2"/>
      <c r="I61" s="2"/>
      <c r="J61" s="2"/>
      <c r="L61" s="2"/>
      <c r="M61" s="2"/>
      <c r="N61" s="2"/>
      <c r="O61" s="2"/>
      <c r="P61" s="2"/>
      <c r="Q61" s="2"/>
      <c r="S61" s="2"/>
      <c r="T61" s="2"/>
      <c r="U61" s="2"/>
      <c r="W61" s="2"/>
      <c r="X61" s="2"/>
      <c r="Y61" s="2"/>
      <c r="Z61" s="2"/>
      <c r="AA61" s="2"/>
      <c r="AB61" s="2"/>
      <c r="AD61" s="2"/>
      <c r="AE61" s="2"/>
      <c r="AF61" s="2"/>
      <c r="AH61" s="2"/>
      <c r="AJ61" s="2"/>
      <c r="AK61" s="2"/>
      <c r="AL61" s="2"/>
      <c r="AM61" s="2"/>
    </row>
    <row r="62" spans="1:39" x14ac:dyDescent="0.25">
      <c r="B62" s="2"/>
      <c r="C62" s="2"/>
      <c r="D62" s="2"/>
      <c r="E62" s="2"/>
      <c r="F62" s="2"/>
      <c r="G62" s="2"/>
      <c r="H62" s="2"/>
      <c r="I62" s="2"/>
      <c r="J62" s="2"/>
      <c r="L62" s="2"/>
      <c r="M62" s="2"/>
      <c r="N62" s="2"/>
      <c r="O62" s="2"/>
      <c r="P62" s="2"/>
      <c r="Q62" s="2"/>
      <c r="S62" s="2"/>
      <c r="T62" s="2"/>
      <c r="U62" s="2"/>
      <c r="W62" s="2"/>
      <c r="X62" s="2"/>
      <c r="Y62" s="2"/>
      <c r="Z62" s="2"/>
      <c r="AA62" s="2"/>
      <c r="AB62" s="2"/>
      <c r="AD62" s="2"/>
      <c r="AE62" s="2"/>
      <c r="AF62" s="2"/>
      <c r="AH62" s="2"/>
      <c r="AJ62" s="2"/>
      <c r="AK62" s="2"/>
      <c r="AL62" s="2"/>
      <c r="AM62" s="2"/>
    </row>
    <row r="63" spans="1:39" x14ac:dyDescent="0.25">
      <c r="B63" s="2"/>
      <c r="C63" s="2"/>
      <c r="D63" s="2"/>
      <c r="E63" s="2"/>
      <c r="F63" s="2"/>
      <c r="G63" s="2"/>
      <c r="H63" s="2"/>
      <c r="I63" s="2"/>
      <c r="J63" s="2"/>
      <c r="L63" s="2"/>
      <c r="M63" s="2"/>
      <c r="N63" s="2"/>
      <c r="O63" s="2"/>
      <c r="P63" s="2"/>
      <c r="Q63" s="2"/>
      <c r="S63" s="2"/>
      <c r="T63" s="2"/>
      <c r="U63" s="2"/>
      <c r="W63" s="2"/>
      <c r="X63" s="2"/>
      <c r="Y63" s="2"/>
      <c r="Z63" s="2"/>
      <c r="AA63" s="2"/>
      <c r="AB63" s="2"/>
      <c r="AD63" s="2"/>
      <c r="AE63" s="2"/>
      <c r="AF63" s="2"/>
      <c r="AH63" s="2"/>
      <c r="AJ63" s="2"/>
      <c r="AK63" s="2"/>
      <c r="AL63" s="2"/>
      <c r="AM63" s="2"/>
    </row>
    <row r="64" spans="1:39" x14ac:dyDescent="0.25">
      <c r="B64" s="2"/>
      <c r="C64" s="2"/>
      <c r="D64" s="2"/>
      <c r="E64" s="2"/>
      <c r="F64" s="2"/>
      <c r="G64" s="2"/>
      <c r="H64" s="2"/>
      <c r="I64" s="2"/>
      <c r="J64" s="2"/>
      <c r="L64" s="2"/>
      <c r="M64" s="2"/>
      <c r="N64" s="2"/>
      <c r="O64" s="2"/>
      <c r="P64" s="2"/>
      <c r="Q64" s="2"/>
      <c r="S64" s="2"/>
      <c r="T64" s="2"/>
      <c r="U64" s="2"/>
      <c r="W64" s="2"/>
      <c r="X64" s="2"/>
      <c r="Y64" s="2"/>
      <c r="Z64" s="2"/>
      <c r="AA64" s="2"/>
      <c r="AB64" s="2"/>
      <c r="AD64" s="2"/>
      <c r="AE64" s="2"/>
      <c r="AF64" s="2"/>
      <c r="AH64" s="2"/>
      <c r="AJ64" s="2"/>
      <c r="AK64" s="2"/>
      <c r="AL64" s="2"/>
      <c r="AM64" s="2"/>
    </row>
    <row r="65" spans="2:39" x14ac:dyDescent="0.25">
      <c r="B65" s="2"/>
      <c r="C65" s="2"/>
      <c r="D65" s="2"/>
      <c r="E65" s="2"/>
      <c r="F65" s="2"/>
      <c r="G65" s="2"/>
      <c r="H65" s="2"/>
      <c r="I65" s="2"/>
      <c r="J65" s="2"/>
      <c r="L65" s="2"/>
      <c r="M65" s="2"/>
      <c r="N65" s="2"/>
      <c r="O65" s="2"/>
      <c r="P65" s="2"/>
      <c r="Q65" s="2"/>
      <c r="S65" s="2"/>
      <c r="T65" s="2"/>
      <c r="U65" s="2"/>
      <c r="W65" s="2"/>
      <c r="X65" s="2"/>
      <c r="Y65" s="2"/>
      <c r="Z65" s="2"/>
      <c r="AA65" s="2"/>
      <c r="AB65" s="2"/>
      <c r="AD65" s="2"/>
      <c r="AE65" s="2"/>
      <c r="AF65" s="2"/>
      <c r="AH65" s="2"/>
      <c r="AJ65" s="2"/>
      <c r="AK65" s="2"/>
      <c r="AL65" s="2"/>
      <c r="AM65" s="2"/>
    </row>
    <row r="66" spans="2:39" x14ac:dyDescent="0.25">
      <c r="B66" s="2"/>
      <c r="C66" s="2"/>
      <c r="D66" s="2"/>
      <c r="E66" s="2"/>
      <c r="F66" s="2"/>
      <c r="G66" s="2"/>
      <c r="H66" s="2"/>
      <c r="I66" s="2"/>
      <c r="J66" s="2"/>
      <c r="L66" s="2"/>
      <c r="M66" s="2"/>
      <c r="N66" s="2"/>
      <c r="O66" s="2"/>
      <c r="P66" s="2"/>
      <c r="Q66" s="2"/>
      <c r="S66" s="2"/>
      <c r="T66" s="2"/>
      <c r="U66" s="2"/>
      <c r="W66" s="2"/>
      <c r="X66" s="2"/>
      <c r="Y66" s="2"/>
      <c r="Z66" s="2"/>
      <c r="AA66" s="2"/>
      <c r="AB66" s="2"/>
      <c r="AD66" s="2"/>
      <c r="AE66" s="2"/>
      <c r="AF66" s="2"/>
      <c r="AH66" s="2"/>
      <c r="AJ66" s="2"/>
      <c r="AK66" s="2"/>
      <c r="AL66" s="2"/>
      <c r="AM66" s="2"/>
    </row>
    <row r="67" spans="2:39" x14ac:dyDescent="0.25">
      <c r="B67" s="2"/>
      <c r="C67" s="2"/>
      <c r="D67" s="2"/>
      <c r="E67" s="2"/>
      <c r="F67" s="2"/>
      <c r="G67" s="2"/>
      <c r="H67" s="2"/>
      <c r="I67" s="2"/>
      <c r="J67" s="2"/>
      <c r="L67" s="2"/>
      <c r="M67" s="2"/>
      <c r="N67" s="2"/>
      <c r="O67" s="2"/>
      <c r="P67" s="2"/>
      <c r="Q67" s="2"/>
      <c r="S67" s="2"/>
      <c r="T67" s="2"/>
      <c r="U67" s="2"/>
      <c r="W67" s="2"/>
      <c r="X67" s="2"/>
      <c r="Y67" s="2"/>
      <c r="Z67" s="2"/>
      <c r="AA67" s="2"/>
      <c r="AB67" s="2"/>
      <c r="AD67" s="2"/>
      <c r="AE67" s="2"/>
      <c r="AF67" s="2"/>
      <c r="AH67" s="2"/>
      <c r="AJ67" s="2"/>
      <c r="AK67" s="2"/>
      <c r="AL67" s="2"/>
      <c r="AM67" s="2"/>
    </row>
    <row r="68" spans="2:39" x14ac:dyDescent="0.25">
      <c r="B68" s="2"/>
      <c r="C68" s="2"/>
      <c r="D68" s="2"/>
      <c r="E68" s="2"/>
      <c r="F68" s="2"/>
      <c r="G68" s="2"/>
      <c r="H68" s="2"/>
      <c r="I68" s="2"/>
      <c r="J68" s="2"/>
      <c r="L68" s="2"/>
      <c r="M68" s="2"/>
      <c r="N68" s="2"/>
      <c r="O68" s="2"/>
      <c r="P68" s="2"/>
      <c r="Q68" s="2"/>
      <c r="S68" s="2"/>
      <c r="T68" s="2"/>
      <c r="U68" s="2"/>
      <c r="W68" s="2"/>
      <c r="X68" s="2"/>
      <c r="Y68" s="2"/>
      <c r="Z68" s="2"/>
      <c r="AA68" s="2"/>
      <c r="AB68" s="2"/>
      <c r="AD68" s="2"/>
      <c r="AE68" s="2"/>
      <c r="AF68" s="2"/>
      <c r="AH68" s="2"/>
      <c r="AJ68" s="2"/>
      <c r="AK68" s="2"/>
      <c r="AL68" s="2"/>
      <c r="AM68" s="2"/>
    </row>
    <row r="69" spans="2:39" x14ac:dyDescent="0.25">
      <c r="B69" s="2"/>
      <c r="C69" s="2"/>
      <c r="D69" s="2"/>
      <c r="E69" s="2"/>
      <c r="F69" s="2"/>
      <c r="G69" s="2"/>
      <c r="H69" s="2"/>
      <c r="I69" s="2"/>
      <c r="J69" s="2"/>
      <c r="L69" s="2"/>
      <c r="M69" s="2"/>
      <c r="N69" s="2"/>
      <c r="O69" s="2"/>
      <c r="P69" s="2"/>
      <c r="Q69" s="2"/>
      <c r="S69" s="2"/>
      <c r="T69" s="2"/>
      <c r="U69" s="2"/>
      <c r="W69" s="2"/>
      <c r="X69" s="2"/>
      <c r="Y69" s="2"/>
      <c r="Z69" s="2"/>
      <c r="AA69" s="2"/>
      <c r="AB69" s="2"/>
      <c r="AD69" s="2"/>
      <c r="AE69" s="2"/>
      <c r="AF69" s="2"/>
      <c r="AH69" s="2"/>
      <c r="AJ69" s="2"/>
      <c r="AK69" s="2"/>
      <c r="AL69" s="2"/>
      <c r="AM69" s="2"/>
    </row>
    <row r="70" spans="2:39" x14ac:dyDescent="0.25">
      <c r="B70" s="2"/>
      <c r="C70" s="2"/>
      <c r="D70" s="2"/>
      <c r="E70" s="2"/>
      <c r="F70" s="2"/>
      <c r="G70" s="2"/>
      <c r="H70" s="2"/>
      <c r="I70" s="2"/>
      <c r="J70" s="2"/>
      <c r="L70" s="2"/>
      <c r="M70" s="2"/>
      <c r="N70" s="2"/>
      <c r="O70" s="2"/>
      <c r="P70" s="2"/>
      <c r="Q70" s="2"/>
      <c r="S70" s="2"/>
      <c r="T70" s="2"/>
      <c r="U70" s="2"/>
      <c r="W70" s="2"/>
      <c r="X70" s="2"/>
      <c r="Y70" s="2"/>
      <c r="Z70" s="2"/>
      <c r="AA70" s="2"/>
      <c r="AB70" s="2"/>
      <c r="AD70" s="2"/>
      <c r="AE70" s="2"/>
      <c r="AF70" s="2"/>
      <c r="AH70" s="2"/>
      <c r="AJ70" s="2"/>
      <c r="AK70" s="2"/>
      <c r="AL70" s="2"/>
      <c r="AM70" s="2"/>
    </row>
    <row r="71" spans="2:39" x14ac:dyDescent="0.25">
      <c r="B71" s="2"/>
      <c r="C71" s="2"/>
      <c r="D71" s="2"/>
      <c r="E71" s="2"/>
      <c r="F71" s="2"/>
      <c r="G71" s="2"/>
      <c r="H71" s="2"/>
      <c r="I71" s="2"/>
      <c r="J71" s="2"/>
      <c r="L71" s="2"/>
      <c r="M71" s="2"/>
      <c r="N71" s="2"/>
      <c r="O71" s="2"/>
      <c r="P71" s="2"/>
      <c r="Q71" s="2"/>
      <c r="S71" s="2"/>
      <c r="T71" s="2"/>
      <c r="U71" s="2"/>
      <c r="W71" s="2"/>
      <c r="X71" s="2"/>
      <c r="Y71" s="2"/>
      <c r="Z71" s="2"/>
      <c r="AA71" s="2"/>
      <c r="AB71" s="2"/>
      <c r="AD71" s="2"/>
      <c r="AE71" s="2"/>
      <c r="AF71" s="2"/>
      <c r="AH71" s="2"/>
      <c r="AJ71" s="2"/>
      <c r="AK71" s="2"/>
      <c r="AL71" s="2"/>
      <c r="AM71" s="2"/>
    </row>
    <row r="72" spans="2:39" x14ac:dyDescent="0.25">
      <c r="B72" s="2"/>
      <c r="C72" s="2"/>
      <c r="D72" s="2"/>
      <c r="E72" s="2"/>
      <c r="F72" s="2"/>
      <c r="G72" s="2"/>
      <c r="H72" s="2"/>
      <c r="I72" s="2"/>
      <c r="J72" s="2"/>
      <c r="L72" s="2"/>
      <c r="M72" s="2"/>
      <c r="N72" s="2"/>
      <c r="O72" s="2"/>
      <c r="P72" s="2"/>
      <c r="Q72" s="2"/>
      <c r="S72" s="2"/>
      <c r="T72" s="2"/>
      <c r="U72" s="2"/>
      <c r="W72" s="2"/>
      <c r="X72" s="2"/>
      <c r="Y72" s="2"/>
      <c r="Z72" s="2"/>
      <c r="AA72" s="2"/>
      <c r="AB72" s="2"/>
      <c r="AD72" s="2"/>
      <c r="AE72" s="2"/>
      <c r="AF72" s="2"/>
      <c r="AH72" s="2"/>
      <c r="AJ72" s="2"/>
      <c r="AK72" s="2"/>
      <c r="AL72" s="2"/>
      <c r="AM72" s="2"/>
    </row>
    <row r="73" spans="2:39" x14ac:dyDescent="0.25">
      <c r="B73" s="2"/>
      <c r="C73" s="2"/>
      <c r="D73" s="2"/>
      <c r="E73" s="2"/>
      <c r="F73" s="2"/>
      <c r="G73" s="2"/>
      <c r="H73" s="2"/>
      <c r="I73" s="2"/>
      <c r="J73" s="2"/>
      <c r="L73" s="2"/>
      <c r="M73" s="2"/>
      <c r="N73" s="2"/>
      <c r="O73" s="2"/>
      <c r="P73" s="2"/>
      <c r="Q73" s="2"/>
      <c r="S73" s="2"/>
      <c r="T73" s="2"/>
      <c r="U73" s="2"/>
      <c r="W73" s="2"/>
      <c r="X73" s="2"/>
      <c r="Y73" s="2"/>
      <c r="Z73" s="2"/>
      <c r="AA73" s="2"/>
      <c r="AB73" s="2"/>
      <c r="AD73" s="2"/>
      <c r="AE73" s="2"/>
      <c r="AF73" s="2"/>
      <c r="AH73" s="2"/>
      <c r="AJ73" s="2"/>
      <c r="AK73" s="2"/>
      <c r="AL73" s="2"/>
      <c r="AM73" s="2"/>
    </row>
    <row r="74" spans="2:39" x14ac:dyDescent="0.25">
      <c r="B74" s="2"/>
      <c r="C74" s="2"/>
      <c r="D74" s="2"/>
      <c r="E74" s="2"/>
      <c r="F74" s="2"/>
      <c r="G74" s="2"/>
      <c r="H74" s="2"/>
      <c r="I74" s="2"/>
      <c r="J74" s="2"/>
      <c r="L74" s="2"/>
      <c r="M74" s="2"/>
      <c r="N74" s="2"/>
      <c r="O74" s="2"/>
      <c r="P74" s="2"/>
      <c r="Q74" s="2"/>
      <c r="S74" s="2"/>
      <c r="T74" s="2"/>
      <c r="U74" s="2"/>
      <c r="W74" s="2"/>
      <c r="X74" s="2"/>
      <c r="Y74" s="2"/>
      <c r="Z74" s="2"/>
      <c r="AA74" s="2"/>
      <c r="AB74" s="2"/>
      <c r="AD74" s="2"/>
      <c r="AE74" s="2"/>
      <c r="AF74" s="2"/>
      <c r="AH74" s="2"/>
      <c r="AJ74" s="2"/>
      <c r="AK74" s="2"/>
      <c r="AL74" s="2"/>
      <c r="AM74" s="2"/>
    </row>
    <row r="75" spans="2:39" x14ac:dyDescent="0.25">
      <c r="B75" s="2"/>
      <c r="C75" s="2"/>
      <c r="D75" s="2"/>
      <c r="E75" s="2"/>
      <c r="F75" s="2"/>
      <c r="G75" s="2"/>
      <c r="H75" s="2"/>
      <c r="I75" s="2"/>
      <c r="J75" s="2"/>
      <c r="L75" s="2"/>
      <c r="M75" s="2"/>
      <c r="N75" s="2"/>
      <c r="O75" s="2"/>
      <c r="P75" s="2"/>
      <c r="Q75" s="2"/>
      <c r="S75" s="2"/>
      <c r="T75" s="2"/>
      <c r="U75" s="2"/>
      <c r="W75" s="2"/>
      <c r="X75" s="2"/>
      <c r="Y75" s="2"/>
      <c r="Z75" s="2"/>
      <c r="AA75" s="2"/>
      <c r="AB75" s="2"/>
      <c r="AD75" s="2"/>
      <c r="AE75" s="2"/>
      <c r="AF75" s="2"/>
      <c r="AH75" s="2"/>
      <c r="AJ75" s="2"/>
      <c r="AK75" s="2"/>
      <c r="AL75" s="2"/>
      <c r="AM75" s="2"/>
    </row>
    <row r="76" spans="2:39" x14ac:dyDescent="0.25">
      <c r="B76" s="2"/>
      <c r="C76" s="2"/>
      <c r="D76" s="2"/>
      <c r="E76" s="2"/>
      <c r="F76" s="2"/>
      <c r="G76" s="2"/>
      <c r="H76" s="2"/>
      <c r="I76" s="2"/>
      <c r="J76" s="2"/>
      <c r="L76" s="2"/>
      <c r="M76" s="2"/>
      <c r="N76" s="2"/>
      <c r="O76" s="2"/>
      <c r="P76" s="2"/>
      <c r="Q76" s="2"/>
      <c r="S76" s="2"/>
      <c r="T76" s="2"/>
      <c r="U76" s="2"/>
      <c r="W76" s="2"/>
      <c r="X76" s="2"/>
      <c r="Y76" s="2"/>
      <c r="Z76" s="2"/>
      <c r="AA76" s="2"/>
      <c r="AB76" s="2"/>
      <c r="AD76" s="2"/>
      <c r="AE76" s="2"/>
      <c r="AF76" s="2"/>
      <c r="AH76" s="2"/>
      <c r="AJ76" s="2"/>
      <c r="AK76" s="2"/>
      <c r="AL76" s="2"/>
      <c r="AM76" s="2"/>
    </row>
    <row r="77" spans="2:39" x14ac:dyDescent="0.25">
      <c r="B77" s="2"/>
      <c r="C77" s="2"/>
      <c r="D77" s="2"/>
      <c r="E77" s="2"/>
      <c r="F77" s="2"/>
      <c r="G77" s="2"/>
      <c r="H77" s="2"/>
      <c r="I77" s="2"/>
      <c r="J77" s="2"/>
      <c r="L77" s="2"/>
      <c r="M77" s="2"/>
      <c r="N77" s="2"/>
      <c r="O77" s="2"/>
      <c r="P77" s="2"/>
      <c r="Q77" s="2"/>
      <c r="S77" s="2"/>
      <c r="T77" s="2"/>
      <c r="U77" s="2"/>
      <c r="W77" s="2"/>
      <c r="X77" s="2"/>
      <c r="Y77" s="2"/>
      <c r="Z77" s="2"/>
      <c r="AA77" s="2"/>
      <c r="AB77" s="2"/>
      <c r="AD77" s="2"/>
      <c r="AE77" s="2"/>
      <c r="AF77" s="2"/>
      <c r="AH77" s="2"/>
      <c r="AJ77" s="2"/>
      <c r="AK77" s="2"/>
      <c r="AL77" s="2"/>
      <c r="AM77" s="2"/>
    </row>
    <row r="78" spans="2:39" x14ac:dyDescent="0.25">
      <c r="B78" s="2"/>
      <c r="C78" s="2"/>
      <c r="D78" s="2"/>
      <c r="E78" s="2"/>
      <c r="F78" s="2"/>
      <c r="G78" s="2"/>
      <c r="H78" s="2"/>
      <c r="I78" s="2"/>
      <c r="J78" s="2"/>
      <c r="L78" s="2"/>
      <c r="M78" s="2"/>
      <c r="N78" s="2"/>
      <c r="O78" s="2"/>
      <c r="P78" s="2"/>
      <c r="Q78" s="2"/>
      <c r="S78" s="2"/>
      <c r="T78" s="2"/>
      <c r="U78" s="2"/>
      <c r="W78" s="2"/>
      <c r="X78" s="2"/>
      <c r="Y78" s="2"/>
      <c r="Z78" s="2"/>
      <c r="AA78" s="2"/>
      <c r="AB78" s="2"/>
      <c r="AD78" s="2"/>
      <c r="AE78" s="2"/>
      <c r="AF78" s="2"/>
      <c r="AH78" s="2"/>
      <c r="AJ78" s="2"/>
      <c r="AK78" s="2"/>
      <c r="AL78" s="2"/>
      <c r="AM78" s="2"/>
    </row>
    <row r="79" spans="2:39" x14ac:dyDescent="0.25">
      <c r="B79" s="2"/>
      <c r="C79" s="2"/>
      <c r="D79" s="2"/>
      <c r="E79" s="2"/>
      <c r="F79" s="2"/>
      <c r="G79" s="2"/>
      <c r="H79" s="2"/>
      <c r="I79" s="2"/>
      <c r="J79" s="2"/>
      <c r="L79" s="2"/>
      <c r="M79" s="2"/>
      <c r="N79" s="2"/>
      <c r="O79" s="2"/>
      <c r="P79" s="2"/>
      <c r="Q79" s="2"/>
      <c r="S79" s="2"/>
      <c r="T79" s="2"/>
      <c r="U79" s="2"/>
      <c r="W79" s="2"/>
      <c r="X79" s="2"/>
      <c r="Y79" s="2"/>
      <c r="Z79" s="2"/>
      <c r="AA79" s="2"/>
      <c r="AB79" s="2"/>
      <c r="AD79" s="2"/>
      <c r="AE79" s="2"/>
      <c r="AF79" s="2"/>
      <c r="AH79" s="2"/>
      <c r="AJ79" s="2"/>
      <c r="AK79" s="2"/>
      <c r="AL79" s="2"/>
      <c r="AM79" s="2"/>
    </row>
    <row r="80" spans="2:39" x14ac:dyDescent="0.25">
      <c r="B80" s="2"/>
      <c r="C80" s="2"/>
      <c r="D80" s="2"/>
      <c r="E80" s="2"/>
      <c r="F80" s="2"/>
      <c r="G80" s="2"/>
      <c r="H80" s="2"/>
      <c r="I80" s="2"/>
      <c r="J80" s="2"/>
      <c r="L80" s="2"/>
      <c r="M80" s="2"/>
      <c r="N80" s="2"/>
      <c r="O80" s="2"/>
      <c r="P80" s="2"/>
      <c r="Q80" s="2"/>
      <c r="S80" s="2"/>
      <c r="T80" s="2"/>
      <c r="U80" s="2"/>
      <c r="W80" s="2"/>
      <c r="X80" s="2"/>
      <c r="Y80" s="2"/>
      <c r="Z80" s="2"/>
      <c r="AA80" s="2"/>
      <c r="AB80" s="2"/>
      <c r="AD80" s="2"/>
      <c r="AE80" s="2"/>
      <c r="AF80" s="2"/>
      <c r="AH80" s="2"/>
      <c r="AJ80" s="2"/>
      <c r="AK80" s="2"/>
      <c r="AL80" s="2"/>
      <c r="AM80" s="2"/>
    </row>
    <row r="81" spans="2:39" x14ac:dyDescent="0.25">
      <c r="B81" s="2"/>
      <c r="C81" s="2"/>
      <c r="D81" s="2"/>
      <c r="E81" s="2"/>
      <c r="F81" s="2"/>
      <c r="G81" s="2"/>
      <c r="H81" s="2"/>
      <c r="I81" s="2"/>
      <c r="J81" s="2"/>
      <c r="L81" s="2"/>
      <c r="M81" s="2"/>
      <c r="N81" s="2"/>
      <c r="O81" s="2"/>
      <c r="P81" s="2"/>
      <c r="Q81" s="2"/>
      <c r="S81" s="2"/>
      <c r="T81" s="2"/>
      <c r="U81" s="2"/>
      <c r="W81" s="2"/>
      <c r="X81" s="2"/>
      <c r="Y81" s="2"/>
      <c r="Z81" s="2"/>
      <c r="AA81" s="2"/>
      <c r="AB81" s="2"/>
      <c r="AD81" s="2"/>
      <c r="AE81" s="2"/>
      <c r="AF81" s="2"/>
      <c r="AH81" s="2"/>
      <c r="AJ81" s="2"/>
      <c r="AK81" s="2"/>
      <c r="AL81" s="2"/>
      <c r="AM81" s="2"/>
    </row>
    <row r="82" spans="2:39" x14ac:dyDescent="0.25">
      <c r="B82" s="2"/>
      <c r="C82" s="2"/>
      <c r="D82" s="2"/>
      <c r="E82" s="2"/>
      <c r="F82" s="2"/>
      <c r="G82" s="2"/>
      <c r="H82" s="2"/>
      <c r="I82" s="2"/>
      <c r="J82" s="2"/>
      <c r="L82" s="2"/>
      <c r="M82" s="2"/>
      <c r="N82" s="2"/>
      <c r="O82" s="2"/>
      <c r="P82" s="2"/>
      <c r="Q82" s="2"/>
      <c r="S82" s="2"/>
      <c r="T82" s="2"/>
      <c r="U82" s="2"/>
      <c r="W82" s="2"/>
      <c r="X82" s="2"/>
      <c r="Y82" s="2"/>
      <c r="Z82" s="2"/>
      <c r="AA82" s="2"/>
      <c r="AB82" s="2"/>
      <c r="AD82" s="2"/>
      <c r="AE82" s="2"/>
      <c r="AF82" s="2"/>
      <c r="AH82" s="2"/>
      <c r="AJ82" s="2"/>
      <c r="AK82" s="2"/>
      <c r="AL82" s="2"/>
      <c r="AM82" s="2"/>
    </row>
    <row r="83" spans="2:39" x14ac:dyDescent="0.25">
      <c r="B83" s="2"/>
      <c r="C83" s="2"/>
      <c r="D83" s="2"/>
      <c r="E83" s="2"/>
      <c r="F83" s="2"/>
      <c r="G83" s="2"/>
      <c r="H83" s="2"/>
      <c r="I83" s="2"/>
      <c r="J83" s="2"/>
      <c r="L83" s="2"/>
      <c r="M83" s="2"/>
      <c r="N83" s="2"/>
      <c r="O83" s="2"/>
      <c r="P83" s="2"/>
      <c r="Q83" s="2"/>
      <c r="S83" s="2"/>
      <c r="T83" s="2"/>
      <c r="U83" s="2"/>
      <c r="W83" s="2"/>
      <c r="X83" s="2"/>
      <c r="Y83" s="2"/>
      <c r="Z83" s="2"/>
      <c r="AA83" s="2"/>
      <c r="AB83" s="2"/>
      <c r="AD83" s="2"/>
      <c r="AE83" s="2"/>
      <c r="AF83" s="2"/>
      <c r="AH83" s="2"/>
      <c r="AJ83" s="2"/>
      <c r="AK83" s="2"/>
      <c r="AL83" s="2"/>
      <c r="AM83" s="2"/>
    </row>
    <row r="84" spans="2:39" x14ac:dyDescent="0.25"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N84" s="2"/>
      <c r="O84" s="2"/>
      <c r="P84" s="2"/>
      <c r="Q84" s="2"/>
      <c r="S84" s="2"/>
      <c r="T84" s="2"/>
      <c r="U84" s="2"/>
      <c r="W84" s="2"/>
      <c r="X84" s="2"/>
      <c r="Y84" s="2"/>
      <c r="Z84" s="2"/>
      <c r="AA84" s="2"/>
      <c r="AB84" s="2"/>
      <c r="AD84" s="2"/>
      <c r="AE84" s="2"/>
      <c r="AF84" s="2"/>
      <c r="AH84" s="2"/>
      <c r="AJ84" s="2"/>
      <c r="AK84" s="2"/>
      <c r="AL84" s="2"/>
      <c r="AM84" s="2"/>
    </row>
    <row r="85" spans="2:39" x14ac:dyDescent="0.25"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N85" s="2"/>
      <c r="O85" s="2"/>
      <c r="P85" s="2"/>
      <c r="Q85" s="2"/>
      <c r="S85" s="2"/>
      <c r="T85" s="2"/>
      <c r="U85" s="2"/>
      <c r="W85" s="2"/>
      <c r="X85" s="2"/>
      <c r="Y85" s="2"/>
      <c r="Z85" s="2"/>
      <c r="AA85" s="2"/>
      <c r="AB85" s="2"/>
      <c r="AD85" s="2"/>
      <c r="AE85" s="2"/>
      <c r="AF85" s="2"/>
      <c r="AH85" s="2"/>
      <c r="AJ85" s="2"/>
      <c r="AK85" s="2"/>
      <c r="AL85" s="2"/>
      <c r="AM85" s="2"/>
    </row>
    <row r="86" spans="2:39" x14ac:dyDescent="0.25"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N86" s="2"/>
      <c r="O86" s="2"/>
      <c r="P86" s="2"/>
      <c r="Q86" s="2"/>
      <c r="S86" s="2"/>
      <c r="T86" s="2"/>
      <c r="U86" s="2"/>
      <c r="W86" s="2"/>
      <c r="X86" s="2"/>
      <c r="Y86" s="2"/>
      <c r="Z86" s="2"/>
      <c r="AA86" s="2"/>
      <c r="AB86" s="2"/>
      <c r="AD86" s="2"/>
      <c r="AE86" s="2"/>
      <c r="AF86" s="2"/>
      <c r="AH86" s="2"/>
      <c r="AJ86" s="2"/>
      <c r="AK86" s="2"/>
      <c r="AL86" s="2"/>
      <c r="AM86" s="2"/>
    </row>
    <row r="87" spans="2:39" x14ac:dyDescent="0.25"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N87" s="2"/>
      <c r="O87" s="2"/>
      <c r="P87" s="2"/>
      <c r="Q87" s="2"/>
      <c r="S87" s="2"/>
      <c r="T87" s="2"/>
      <c r="U87" s="2"/>
      <c r="W87" s="2"/>
      <c r="X87" s="2"/>
      <c r="Y87" s="2"/>
      <c r="Z87" s="2"/>
      <c r="AA87" s="2"/>
      <c r="AB87" s="2"/>
      <c r="AD87" s="2"/>
      <c r="AE87" s="2"/>
      <c r="AF87" s="2"/>
      <c r="AH87" s="2"/>
      <c r="AJ87" s="2"/>
      <c r="AK87" s="2"/>
      <c r="AL87" s="2"/>
      <c r="AM87" s="2"/>
    </row>
    <row r="88" spans="2:39" x14ac:dyDescent="0.25">
      <c r="B88" s="2"/>
      <c r="C88" s="2"/>
      <c r="D88" s="2"/>
      <c r="E88" s="2"/>
      <c r="F88" s="2"/>
      <c r="G88" s="2"/>
      <c r="H88" s="2"/>
      <c r="I88" s="2"/>
      <c r="J88" s="2"/>
      <c r="L88" s="2"/>
      <c r="M88" s="2"/>
      <c r="N88" s="2"/>
      <c r="O88" s="2"/>
      <c r="P88" s="2"/>
      <c r="Q88" s="2"/>
      <c r="S88" s="2"/>
      <c r="T88" s="2"/>
      <c r="U88" s="2"/>
      <c r="W88" s="2"/>
      <c r="X88" s="2"/>
      <c r="Y88" s="2"/>
      <c r="Z88" s="2"/>
      <c r="AA88" s="2"/>
      <c r="AB88" s="2"/>
      <c r="AD88" s="2"/>
      <c r="AE88" s="2"/>
      <c r="AF88" s="2"/>
      <c r="AH88" s="2"/>
      <c r="AJ88" s="2"/>
      <c r="AK88" s="2"/>
      <c r="AL88" s="2"/>
      <c r="AM88" s="2"/>
    </row>
    <row r="89" spans="2:39" x14ac:dyDescent="0.25">
      <c r="B89" s="2"/>
      <c r="C89" s="2"/>
      <c r="D89" s="2"/>
      <c r="E89" s="2"/>
      <c r="F89" s="2"/>
      <c r="G89" s="2"/>
      <c r="H89" s="2"/>
      <c r="I89" s="2"/>
      <c r="J89" s="2"/>
      <c r="L89" s="2"/>
      <c r="M89" s="2"/>
      <c r="N89" s="2"/>
      <c r="O89" s="2"/>
      <c r="P89" s="2"/>
      <c r="Q89" s="2"/>
      <c r="S89" s="2"/>
      <c r="T89" s="2"/>
      <c r="U89" s="2"/>
      <c r="W89" s="2"/>
      <c r="X89" s="2"/>
      <c r="Y89" s="2"/>
      <c r="Z89" s="2"/>
      <c r="AA89" s="2"/>
      <c r="AB89" s="2"/>
      <c r="AD89" s="2"/>
      <c r="AE89" s="2"/>
      <c r="AF89" s="2"/>
      <c r="AH89" s="2"/>
      <c r="AJ89" s="2"/>
      <c r="AK89" s="2"/>
      <c r="AL89" s="2"/>
      <c r="AM89" s="2"/>
    </row>
    <row r="90" spans="2:39" x14ac:dyDescent="0.25">
      <c r="B90" s="2"/>
      <c r="C90" s="2"/>
      <c r="D90" s="2"/>
      <c r="E90" s="2"/>
      <c r="F90" s="2"/>
      <c r="G90" s="2"/>
      <c r="H90" s="2"/>
      <c r="I90" s="2"/>
      <c r="J90" s="2"/>
      <c r="L90" s="2"/>
      <c r="M90" s="2"/>
      <c r="N90" s="2"/>
      <c r="O90" s="2"/>
      <c r="P90" s="2"/>
      <c r="Q90" s="2"/>
      <c r="S90" s="2"/>
      <c r="T90" s="2"/>
      <c r="U90" s="2"/>
      <c r="W90" s="2"/>
      <c r="X90" s="2"/>
      <c r="Y90" s="2"/>
      <c r="Z90" s="2"/>
      <c r="AA90" s="2"/>
      <c r="AB90" s="2"/>
      <c r="AD90" s="2"/>
      <c r="AE90" s="2"/>
      <c r="AF90" s="2"/>
      <c r="AH90" s="2"/>
      <c r="AJ90" s="2"/>
      <c r="AK90" s="2"/>
      <c r="AL90" s="2"/>
      <c r="AM90" s="2"/>
    </row>
    <row r="91" spans="2:39" x14ac:dyDescent="0.25">
      <c r="B91" s="2"/>
      <c r="C91" s="2"/>
      <c r="D91" s="2"/>
      <c r="E91" s="2"/>
      <c r="F91" s="2"/>
      <c r="G91" s="2"/>
      <c r="H91" s="2"/>
      <c r="I91" s="2"/>
      <c r="J91" s="2"/>
      <c r="L91" s="2"/>
      <c r="M91" s="2"/>
      <c r="N91" s="2"/>
      <c r="O91" s="2"/>
      <c r="P91" s="2"/>
      <c r="Q91" s="2"/>
      <c r="S91" s="2"/>
      <c r="T91" s="2"/>
      <c r="U91" s="2"/>
      <c r="W91" s="2"/>
      <c r="X91" s="2"/>
      <c r="Y91" s="2"/>
      <c r="Z91" s="2"/>
      <c r="AA91" s="2"/>
      <c r="AB91" s="2"/>
      <c r="AD91" s="2"/>
      <c r="AE91" s="2"/>
      <c r="AF91" s="2"/>
      <c r="AH91" s="2"/>
      <c r="AJ91" s="2"/>
      <c r="AK91" s="2"/>
      <c r="AL91" s="2"/>
      <c r="AM91" s="2"/>
    </row>
    <row r="92" spans="2:39" x14ac:dyDescent="0.25">
      <c r="B92" s="2"/>
      <c r="C92" s="2"/>
      <c r="D92" s="2"/>
      <c r="E92" s="2"/>
      <c r="F92" s="2"/>
      <c r="G92" s="2"/>
      <c r="H92" s="2"/>
      <c r="I92" s="2"/>
      <c r="J92" s="2"/>
      <c r="L92" s="2"/>
      <c r="M92" s="2"/>
      <c r="N92" s="2"/>
      <c r="O92" s="2"/>
      <c r="P92" s="2"/>
      <c r="Q92" s="2"/>
      <c r="S92" s="2"/>
      <c r="T92" s="2"/>
      <c r="U92" s="2"/>
      <c r="W92" s="2"/>
      <c r="X92" s="2"/>
      <c r="Y92" s="2"/>
      <c r="Z92" s="2"/>
      <c r="AA92" s="2"/>
      <c r="AB92" s="2"/>
      <c r="AD92" s="2"/>
      <c r="AE92" s="2"/>
      <c r="AF92" s="2"/>
      <c r="AH92" s="2"/>
      <c r="AJ92" s="2"/>
      <c r="AK92" s="2"/>
      <c r="AL92" s="2"/>
      <c r="AM92" s="2"/>
    </row>
    <row r="93" spans="2:39" x14ac:dyDescent="0.25">
      <c r="B93" s="2"/>
      <c r="C93" s="2"/>
      <c r="D93" s="2"/>
      <c r="E93" s="2"/>
      <c r="F93" s="2"/>
      <c r="G93" s="2"/>
      <c r="H93" s="2"/>
      <c r="I93" s="2"/>
      <c r="J93" s="2"/>
      <c r="L93" s="2"/>
      <c r="M93" s="2"/>
      <c r="N93" s="2"/>
      <c r="O93" s="2"/>
      <c r="P93" s="2"/>
      <c r="Q93" s="2"/>
      <c r="S93" s="2"/>
      <c r="T93" s="2"/>
      <c r="U93" s="2"/>
      <c r="W93" s="2"/>
      <c r="X93" s="2"/>
      <c r="Y93" s="2"/>
      <c r="Z93" s="2"/>
      <c r="AA93" s="2"/>
      <c r="AB93" s="2"/>
      <c r="AD93" s="2"/>
      <c r="AE93" s="2"/>
      <c r="AF93" s="2"/>
      <c r="AH93" s="2"/>
      <c r="AJ93" s="2"/>
      <c r="AK93" s="2"/>
      <c r="AL93" s="2"/>
      <c r="AM93" s="2"/>
    </row>
    <row r="94" spans="2:39" x14ac:dyDescent="0.25">
      <c r="B94" s="2"/>
      <c r="C94" s="2"/>
      <c r="D94" s="2"/>
      <c r="E94" s="2"/>
      <c r="F94" s="2"/>
      <c r="G94" s="2"/>
      <c r="H94" s="2"/>
      <c r="I94" s="2"/>
      <c r="J94" s="2"/>
      <c r="L94" s="2"/>
      <c r="M94" s="2"/>
      <c r="N94" s="2"/>
      <c r="O94" s="2"/>
      <c r="P94" s="2"/>
      <c r="Q94" s="2"/>
      <c r="S94" s="2"/>
      <c r="T94" s="2"/>
      <c r="U94" s="2"/>
      <c r="W94" s="2"/>
      <c r="X94" s="2"/>
      <c r="Y94" s="2"/>
      <c r="Z94" s="2"/>
      <c r="AA94" s="2"/>
      <c r="AB94" s="2"/>
      <c r="AD94" s="2"/>
      <c r="AE94" s="2"/>
      <c r="AF94" s="2"/>
      <c r="AH94" s="2"/>
      <c r="AJ94" s="2"/>
      <c r="AK94" s="2"/>
      <c r="AL94" s="2"/>
      <c r="AM94" s="2"/>
    </row>
    <row r="95" spans="2:39" x14ac:dyDescent="0.25">
      <c r="B95" s="2"/>
      <c r="C95" s="2"/>
      <c r="D95" s="2"/>
      <c r="E95" s="2"/>
      <c r="F95" s="2"/>
      <c r="G95" s="2"/>
      <c r="H95" s="2"/>
      <c r="I95" s="2"/>
      <c r="J95" s="2"/>
      <c r="L95" s="2"/>
      <c r="M95" s="2"/>
      <c r="N95" s="2"/>
      <c r="O95" s="2"/>
      <c r="P95" s="2"/>
      <c r="Q95" s="2"/>
      <c r="S95" s="2"/>
      <c r="T95" s="2"/>
      <c r="U95" s="2"/>
      <c r="W95" s="2"/>
      <c r="X95" s="2"/>
      <c r="Y95" s="2"/>
      <c r="Z95" s="2"/>
      <c r="AA95" s="2"/>
      <c r="AB95" s="2"/>
      <c r="AD95" s="2"/>
      <c r="AE95" s="2"/>
      <c r="AF95" s="2"/>
      <c r="AH95" s="2"/>
      <c r="AJ95" s="2"/>
      <c r="AK95" s="2"/>
      <c r="AL95" s="2"/>
      <c r="AM95" s="2"/>
    </row>
    <row r="96" spans="2:39" x14ac:dyDescent="0.25">
      <c r="B96" s="2"/>
      <c r="C96" s="2"/>
      <c r="D96" s="2"/>
      <c r="E96" s="2"/>
      <c r="F96" s="2"/>
      <c r="G96" s="2"/>
      <c r="H96" s="2"/>
      <c r="I96" s="2"/>
      <c r="J96" s="2"/>
      <c r="L96" s="2"/>
      <c r="M96" s="2"/>
      <c r="N96" s="2"/>
      <c r="O96" s="2"/>
      <c r="P96" s="2"/>
      <c r="Q96" s="2"/>
      <c r="S96" s="2"/>
      <c r="T96" s="2"/>
      <c r="U96" s="2"/>
      <c r="W96" s="2"/>
      <c r="X96" s="2"/>
      <c r="Y96" s="2"/>
      <c r="Z96" s="2"/>
      <c r="AA96" s="2"/>
      <c r="AB96" s="2"/>
      <c r="AD96" s="2"/>
      <c r="AE96" s="2"/>
      <c r="AF96" s="2"/>
      <c r="AH96" s="2"/>
      <c r="AJ96" s="2"/>
      <c r="AK96" s="2"/>
      <c r="AL96" s="2"/>
      <c r="AM96" s="2"/>
    </row>
    <row r="97" spans="2:39" x14ac:dyDescent="0.25"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  <c r="N97" s="2"/>
      <c r="O97" s="2"/>
      <c r="P97" s="2"/>
      <c r="Q97" s="2"/>
      <c r="S97" s="2"/>
      <c r="T97" s="2"/>
      <c r="U97" s="2"/>
      <c r="W97" s="2"/>
      <c r="X97" s="2"/>
      <c r="Y97" s="2"/>
      <c r="Z97" s="2"/>
      <c r="AA97" s="2"/>
      <c r="AB97" s="2"/>
      <c r="AD97" s="2"/>
      <c r="AE97" s="2"/>
      <c r="AF97" s="2"/>
      <c r="AH97" s="2"/>
      <c r="AJ97" s="2"/>
      <c r="AK97" s="2"/>
      <c r="AL97" s="2"/>
      <c r="AM97" s="2"/>
    </row>
    <row r="98" spans="2:39" x14ac:dyDescent="0.25"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  <c r="N98" s="2"/>
      <c r="O98" s="2"/>
      <c r="P98" s="2"/>
      <c r="Q98" s="2"/>
      <c r="S98" s="2"/>
      <c r="T98" s="2"/>
      <c r="U98" s="2"/>
      <c r="W98" s="2"/>
      <c r="X98" s="2"/>
      <c r="Y98" s="2"/>
      <c r="Z98" s="2"/>
      <c r="AA98" s="2"/>
      <c r="AB98" s="2"/>
      <c r="AD98" s="2"/>
      <c r="AE98" s="2"/>
      <c r="AF98" s="2"/>
      <c r="AH98" s="2"/>
      <c r="AJ98" s="2"/>
      <c r="AK98" s="2"/>
      <c r="AL98" s="2"/>
      <c r="AM98" s="2"/>
    </row>
    <row r="99" spans="2:39" x14ac:dyDescent="0.25"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  <c r="N99" s="2"/>
      <c r="O99" s="2"/>
      <c r="P99" s="2"/>
      <c r="Q99" s="2"/>
      <c r="S99" s="2"/>
      <c r="T99" s="2"/>
      <c r="U99" s="2"/>
      <c r="W99" s="2"/>
      <c r="X99" s="2"/>
      <c r="Y99" s="2"/>
      <c r="Z99" s="2"/>
      <c r="AA99" s="2"/>
      <c r="AB99" s="2"/>
      <c r="AD99" s="2"/>
      <c r="AE99" s="2"/>
      <c r="AF99" s="2"/>
      <c r="AH99" s="2"/>
      <c r="AJ99" s="2"/>
      <c r="AK99" s="2"/>
      <c r="AL99" s="2"/>
      <c r="AM99" s="2"/>
    </row>
    <row r="100" spans="2:39" x14ac:dyDescent="0.25">
      <c r="B100" s="2"/>
      <c r="C100" s="2"/>
      <c r="D100" s="2"/>
      <c r="E100" s="2"/>
      <c r="F100" s="2"/>
      <c r="G100" s="2"/>
      <c r="H100" s="2"/>
      <c r="I100" s="2"/>
      <c r="J100" s="2"/>
      <c r="L100" s="2"/>
      <c r="M100" s="2"/>
      <c r="N100" s="2"/>
      <c r="O100" s="2"/>
      <c r="P100" s="2"/>
      <c r="Q100" s="2"/>
      <c r="S100" s="2"/>
      <c r="T100" s="2"/>
      <c r="U100" s="2"/>
      <c r="W100" s="2"/>
      <c r="X100" s="2"/>
      <c r="Y100" s="2"/>
      <c r="Z100" s="2"/>
      <c r="AA100" s="2"/>
      <c r="AB100" s="2"/>
      <c r="AD100" s="2"/>
      <c r="AE100" s="2"/>
      <c r="AF100" s="2"/>
      <c r="AH100" s="2"/>
      <c r="AJ100" s="2"/>
      <c r="AK100" s="2"/>
      <c r="AL100" s="2"/>
      <c r="AM100" s="2"/>
    </row>
    <row r="101" spans="2:39" x14ac:dyDescent="0.25">
      <c r="B101" s="2"/>
      <c r="C101" s="2"/>
      <c r="D101" s="2"/>
      <c r="E101" s="2"/>
      <c r="F101" s="2"/>
      <c r="G101" s="2"/>
      <c r="H101" s="2"/>
      <c r="I101" s="2"/>
      <c r="J101" s="2"/>
      <c r="L101" s="2"/>
      <c r="M101" s="2"/>
      <c r="N101" s="2"/>
      <c r="O101" s="2"/>
      <c r="P101" s="2"/>
      <c r="Q101" s="2"/>
      <c r="S101" s="2"/>
      <c r="T101" s="2"/>
      <c r="U101" s="2"/>
      <c r="W101" s="2"/>
      <c r="X101" s="2"/>
      <c r="Y101" s="2"/>
      <c r="Z101" s="2"/>
      <c r="AA101" s="2"/>
      <c r="AB101" s="2"/>
      <c r="AD101" s="2"/>
      <c r="AE101" s="2"/>
      <c r="AF101" s="2"/>
      <c r="AH101" s="2"/>
      <c r="AJ101" s="2"/>
      <c r="AK101" s="2"/>
      <c r="AL101" s="2"/>
      <c r="AM101" s="2"/>
    </row>
    <row r="102" spans="2:39" x14ac:dyDescent="0.25">
      <c r="B102" s="2"/>
      <c r="C102" s="2"/>
      <c r="D102" s="2"/>
      <c r="E102" s="2"/>
      <c r="F102" s="2"/>
      <c r="G102" s="2"/>
      <c r="H102" s="2"/>
      <c r="I102" s="2"/>
      <c r="J102" s="2"/>
      <c r="L102" s="2"/>
      <c r="M102" s="2"/>
      <c r="N102" s="2"/>
      <c r="O102" s="2"/>
      <c r="P102" s="2"/>
      <c r="Q102" s="2"/>
      <c r="S102" s="2"/>
      <c r="T102" s="2"/>
      <c r="U102" s="2"/>
      <c r="W102" s="2"/>
      <c r="X102" s="2"/>
      <c r="Y102" s="2"/>
      <c r="Z102" s="2"/>
      <c r="AA102" s="2"/>
      <c r="AB102" s="2"/>
      <c r="AD102" s="2"/>
      <c r="AE102" s="2"/>
      <c r="AF102" s="2"/>
      <c r="AH102" s="2"/>
      <c r="AJ102" s="2"/>
      <c r="AK102" s="2"/>
      <c r="AL102" s="2"/>
      <c r="AM102" s="2"/>
    </row>
    <row r="103" spans="2:39" x14ac:dyDescent="0.25">
      <c r="B103" s="2"/>
      <c r="C103" s="2"/>
      <c r="D103" s="2"/>
      <c r="E103" s="2"/>
      <c r="F103" s="2"/>
      <c r="G103" s="2"/>
      <c r="H103" s="2"/>
      <c r="I103" s="2"/>
      <c r="J103" s="2"/>
      <c r="L103" s="2"/>
      <c r="M103" s="2"/>
      <c r="N103" s="2"/>
      <c r="O103" s="2"/>
      <c r="P103" s="2"/>
      <c r="Q103" s="2"/>
      <c r="S103" s="2"/>
      <c r="T103" s="2"/>
      <c r="U103" s="2"/>
      <c r="W103" s="2"/>
      <c r="X103" s="2"/>
      <c r="Y103" s="2"/>
      <c r="Z103" s="2"/>
      <c r="AA103" s="2"/>
      <c r="AB103" s="2"/>
      <c r="AD103" s="2"/>
      <c r="AE103" s="2"/>
      <c r="AF103" s="2"/>
      <c r="AH103" s="2"/>
      <c r="AJ103" s="2"/>
      <c r="AK103" s="2"/>
      <c r="AL103" s="2"/>
      <c r="AM103" s="2"/>
    </row>
    <row r="104" spans="2:39" x14ac:dyDescent="0.25">
      <c r="B104" s="2"/>
      <c r="C104" s="2"/>
      <c r="D104" s="2"/>
      <c r="E104" s="2"/>
      <c r="F104" s="2"/>
      <c r="G104" s="2"/>
      <c r="H104" s="2"/>
      <c r="I104" s="2"/>
      <c r="J104" s="2"/>
      <c r="L104" s="2"/>
      <c r="M104" s="2"/>
      <c r="N104" s="2"/>
      <c r="O104" s="2"/>
      <c r="P104" s="2"/>
      <c r="Q104" s="2"/>
      <c r="S104" s="2"/>
      <c r="T104" s="2"/>
      <c r="U104" s="2"/>
      <c r="W104" s="2"/>
      <c r="X104" s="2"/>
      <c r="Y104" s="2"/>
      <c r="Z104" s="2"/>
      <c r="AA104" s="2"/>
      <c r="AB104" s="2"/>
      <c r="AD104" s="2"/>
      <c r="AE104" s="2"/>
      <c r="AF104" s="2"/>
      <c r="AH104" s="2"/>
      <c r="AJ104" s="2"/>
      <c r="AK104" s="2"/>
      <c r="AL104" s="2"/>
      <c r="AM104" s="2"/>
    </row>
    <row r="105" spans="2:39" x14ac:dyDescent="0.25">
      <c r="B105" s="2"/>
      <c r="C105" s="2"/>
      <c r="D105" s="2"/>
      <c r="E105" s="2"/>
      <c r="F105" s="2"/>
      <c r="G105" s="2"/>
      <c r="H105" s="2"/>
      <c r="I105" s="2"/>
      <c r="J105" s="2"/>
      <c r="L105" s="2"/>
      <c r="M105" s="2"/>
      <c r="N105" s="2"/>
      <c r="O105" s="2"/>
      <c r="P105" s="2"/>
      <c r="Q105" s="2"/>
      <c r="S105" s="2"/>
      <c r="T105" s="2"/>
      <c r="U105" s="2"/>
      <c r="W105" s="2"/>
      <c r="X105" s="2"/>
      <c r="Y105" s="2"/>
      <c r="Z105" s="2"/>
      <c r="AA105" s="2"/>
      <c r="AB105" s="2"/>
      <c r="AD105" s="2"/>
      <c r="AE105" s="2"/>
      <c r="AF105" s="2"/>
      <c r="AH105" s="2"/>
      <c r="AJ105" s="2"/>
      <c r="AK105" s="2"/>
      <c r="AL105" s="2"/>
      <c r="AM105" s="2"/>
    </row>
    <row r="106" spans="2:39" x14ac:dyDescent="0.25">
      <c r="B106" s="2"/>
      <c r="C106" s="2"/>
      <c r="D106" s="2"/>
      <c r="E106" s="2"/>
      <c r="F106" s="2"/>
      <c r="G106" s="2"/>
      <c r="H106" s="2"/>
      <c r="I106" s="2"/>
      <c r="J106" s="2"/>
      <c r="L106" s="2"/>
      <c r="M106" s="2"/>
      <c r="N106" s="2"/>
      <c r="O106" s="2"/>
      <c r="P106" s="2"/>
      <c r="Q106" s="2"/>
      <c r="S106" s="2"/>
      <c r="T106" s="2"/>
      <c r="U106" s="2"/>
      <c r="W106" s="2"/>
      <c r="X106" s="2"/>
      <c r="Y106" s="2"/>
      <c r="Z106" s="2"/>
      <c r="AA106" s="2"/>
      <c r="AB106" s="2"/>
      <c r="AD106" s="2"/>
      <c r="AE106" s="2"/>
      <c r="AF106" s="2"/>
      <c r="AH106" s="2"/>
      <c r="AJ106" s="2"/>
      <c r="AK106" s="2"/>
      <c r="AL106" s="2"/>
      <c r="AM106" s="2"/>
    </row>
    <row r="107" spans="2:39" x14ac:dyDescent="0.25">
      <c r="B107" s="2"/>
      <c r="C107" s="2"/>
      <c r="D107" s="2"/>
      <c r="E107" s="2"/>
      <c r="F107" s="2"/>
      <c r="G107" s="2"/>
      <c r="H107" s="2"/>
      <c r="I107" s="2"/>
      <c r="J107" s="2"/>
      <c r="L107" s="2"/>
      <c r="M107" s="2"/>
      <c r="N107" s="2"/>
      <c r="O107" s="2"/>
      <c r="P107" s="2"/>
      <c r="Q107" s="2"/>
      <c r="S107" s="2"/>
      <c r="T107" s="2"/>
      <c r="U107" s="2"/>
      <c r="W107" s="2"/>
      <c r="X107" s="2"/>
      <c r="Y107" s="2"/>
      <c r="Z107" s="2"/>
      <c r="AA107" s="2"/>
      <c r="AB107" s="2"/>
      <c r="AD107" s="2"/>
      <c r="AE107" s="2"/>
      <c r="AF107" s="2"/>
      <c r="AH107" s="2"/>
      <c r="AJ107" s="2"/>
      <c r="AK107" s="2"/>
      <c r="AL107" s="2"/>
      <c r="AM107" s="2"/>
    </row>
    <row r="108" spans="2:39" x14ac:dyDescent="0.25">
      <c r="B108" s="2"/>
      <c r="C108" s="2"/>
      <c r="D108" s="2"/>
      <c r="E108" s="2"/>
      <c r="F108" s="2"/>
      <c r="G108" s="2"/>
      <c r="H108" s="2"/>
      <c r="I108" s="2"/>
      <c r="J108" s="2"/>
      <c r="L108" s="2"/>
      <c r="M108" s="2"/>
      <c r="N108" s="2"/>
      <c r="O108" s="2"/>
      <c r="P108" s="2"/>
      <c r="Q108" s="2"/>
      <c r="S108" s="2"/>
      <c r="T108" s="2"/>
      <c r="U108" s="2"/>
      <c r="W108" s="2"/>
      <c r="X108" s="2"/>
      <c r="Y108" s="2"/>
      <c r="Z108" s="2"/>
      <c r="AA108" s="2"/>
      <c r="AB108" s="2"/>
      <c r="AD108" s="2"/>
      <c r="AE108" s="2"/>
      <c r="AF108" s="2"/>
      <c r="AH108" s="2"/>
      <c r="AJ108" s="2"/>
      <c r="AK108" s="2"/>
      <c r="AL108" s="2"/>
      <c r="AM108" s="2"/>
    </row>
    <row r="109" spans="2:39" x14ac:dyDescent="0.25">
      <c r="B109" s="2"/>
      <c r="C109" s="2"/>
      <c r="D109" s="2"/>
      <c r="E109" s="2"/>
      <c r="F109" s="2"/>
      <c r="G109" s="2"/>
      <c r="H109" s="2"/>
      <c r="I109" s="2"/>
      <c r="J109" s="2"/>
      <c r="L109" s="2"/>
      <c r="M109" s="2"/>
      <c r="N109" s="2"/>
      <c r="O109" s="2"/>
      <c r="P109" s="2"/>
      <c r="Q109" s="2"/>
      <c r="S109" s="2"/>
      <c r="T109" s="2"/>
      <c r="U109" s="2"/>
      <c r="W109" s="2"/>
      <c r="X109" s="2"/>
      <c r="Y109" s="2"/>
      <c r="Z109" s="2"/>
      <c r="AA109" s="2"/>
      <c r="AB109" s="2"/>
      <c r="AD109" s="2"/>
      <c r="AE109" s="2"/>
      <c r="AF109" s="2"/>
      <c r="AH109" s="2"/>
      <c r="AJ109" s="2"/>
      <c r="AK109" s="2"/>
      <c r="AL109" s="2"/>
      <c r="AM109" s="2"/>
    </row>
    <row r="110" spans="2:39" x14ac:dyDescent="0.25">
      <c r="B110" s="2"/>
      <c r="C110" s="2"/>
      <c r="D110" s="2"/>
      <c r="E110" s="2"/>
      <c r="F110" s="2"/>
      <c r="G110" s="2"/>
      <c r="H110" s="2"/>
      <c r="I110" s="2"/>
      <c r="J110" s="2"/>
      <c r="L110" s="2"/>
      <c r="M110" s="2"/>
      <c r="N110" s="2"/>
      <c r="O110" s="2"/>
      <c r="P110" s="2"/>
      <c r="Q110" s="2"/>
      <c r="S110" s="2"/>
      <c r="T110" s="2"/>
      <c r="U110" s="2"/>
      <c r="W110" s="2"/>
      <c r="X110" s="2"/>
      <c r="Y110" s="2"/>
      <c r="Z110" s="2"/>
      <c r="AA110" s="2"/>
      <c r="AB110" s="2"/>
      <c r="AD110" s="2"/>
      <c r="AE110" s="2"/>
      <c r="AF110" s="2"/>
      <c r="AH110" s="2"/>
      <c r="AJ110" s="2"/>
      <c r="AK110" s="2"/>
      <c r="AL110" s="2"/>
      <c r="AM110" s="2"/>
    </row>
    <row r="111" spans="2:39" x14ac:dyDescent="0.25">
      <c r="B111" s="2"/>
      <c r="C111" s="2"/>
      <c r="D111" s="2"/>
      <c r="E111" s="2"/>
      <c r="F111" s="2"/>
      <c r="G111" s="2"/>
      <c r="H111" s="2"/>
      <c r="I111" s="2"/>
      <c r="J111" s="2"/>
      <c r="L111" s="2"/>
      <c r="M111" s="2"/>
      <c r="N111" s="2"/>
      <c r="O111" s="2"/>
      <c r="P111" s="2"/>
      <c r="Q111" s="2"/>
      <c r="S111" s="2"/>
      <c r="T111" s="2"/>
      <c r="U111" s="2"/>
      <c r="W111" s="2"/>
      <c r="X111" s="2"/>
      <c r="Y111" s="2"/>
      <c r="Z111" s="2"/>
      <c r="AA111" s="2"/>
      <c r="AB111" s="2"/>
      <c r="AD111" s="2"/>
      <c r="AE111" s="2"/>
      <c r="AF111" s="2"/>
      <c r="AH111" s="2"/>
      <c r="AJ111" s="2"/>
      <c r="AK111" s="2"/>
      <c r="AL111" s="2"/>
      <c r="AM111" s="2"/>
    </row>
    <row r="112" spans="2:39" x14ac:dyDescent="0.25">
      <c r="B112" s="2"/>
      <c r="C112" s="2"/>
      <c r="D112" s="2"/>
      <c r="E112" s="2"/>
      <c r="F112" s="2"/>
      <c r="G112" s="2"/>
      <c r="H112" s="2"/>
      <c r="I112" s="2"/>
      <c r="J112" s="2"/>
      <c r="L112" s="2"/>
      <c r="M112" s="2"/>
      <c r="N112" s="2"/>
      <c r="O112" s="2"/>
      <c r="P112" s="2"/>
      <c r="Q112" s="2"/>
      <c r="S112" s="2"/>
      <c r="T112" s="2"/>
      <c r="U112" s="2"/>
      <c r="W112" s="2"/>
      <c r="X112" s="2"/>
      <c r="Y112" s="2"/>
      <c r="Z112" s="2"/>
      <c r="AA112" s="2"/>
      <c r="AB112" s="2"/>
      <c r="AD112" s="2"/>
      <c r="AE112" s="2"/>
      <c r="AF112" s="2"/>
      <c r="AH112" s="2"/>
      <c r="AJ112" s="2"/>
      <c r="AK112" s="2"/>
      <c r="AL112" s="2"/>
      <c r="AM112" s="2"/>
    </row>
    <row r="113" spans="2:39" x14ac:dyDescent="0.25">
      <c r="B113" s="2"/>
      <c r="C113" s="2"/>
      <c r="D113" s="2"/>
      <c r="E113" s="2"/>
      <c r="F113" s="2"/>
      <c r="G113" s="2"/>
      <c r="H113" s="2"/>
      <c r="I113" s="2"/>
      <c r="J113" s="2"/>
      <c r="L113" s="2"/>
      <c r="M113" s="2"/>
      <c r="N113" s="2"/>
      <c r="O113" s="2"/>
      <c r="P113" s="2"/>
      <c r="Q113" s="2"/>
      <c r="S113" s="2"/>
      <c r="T113" s="2"/>
      <c r="U113" s="2"/>
      <c r="W113" s="2"/>
      <c r="X113" s="2"/>
      <c r="Y113" s="2"/>
      <c r="Z113" s="2"/>
      <c r="AA113" s="2"/>
      <c r="AB113" s="2"/>
      <c r="AD113" s="2"/>
      <c r="AE113" s="2"/>
      <c r="AF113" s="2"/>
      <c r="AH113" s="2"/>
      <c r="AJ113" s="2"/>
      <c r="AK113" s="2"/>
      <c r="AL113" s="2"/>
      <c r="AM113" s="2"/>
    </row>
    <row r="114" spans="2:39" x14ac:dyDescent="0.25">
      <c r="B114" s="2"/>
      <c r="C114" s="2"/>
      <c r="D114" s="2"/>
      <c r="E114" s="2"/>
      <c r="F114" s="2"/>
      <c r="G114" s="2"/>
      <c r="H114" s="2"/>
      <c r="I114" s="2"/>
      <c r="J114" s="2"/>
      <c r="L114" s="2"/>
      <c r="M114" s="2"/>
      <c r="N114" s="2"/>
      <c r="O114" s="2"/>
      <c r="P114" s="2"/>
      <c r="Q114" s="2"/>
      <c r="S114" s="2"/>
      <c r="T114" s="2"/>
      <c r="U114" s="2"/>
      <c r="W114" s="2"/>
      <c r="X114" s="2"/>
      <c r="Y114" s="2"/>
      <c r="Z114" s="2"/>
      <c r="AA114" s="2"/>
      <c r="AB114" s="2"/>
      <c r="AD114" s="2"/>
      <c r="AE114" s="2"/>
      <c r="AF114" s="2"/>
      <c r="AH114" s="2"/>
      <c r="AJ114" s="2"/>
      <c r="AK114" s="2"/>
      <c r="AL114" s="2"/>
      <c r="AM114" s="2"/>
    </row>
    <row r="115" spans="2:39" x14ac:dyDescent="0.25">
      <c r="B115" s="2"/>
      <c r="C115" s="2"/>
      <c r="D115" s="2"/>
      <c r="E115" s="2"/>
      <c r="F115" s="2"/>
      <c r="G115" s="2"/>
      <c r="H115" s="2"/>
      <c r="I115" s="2"/>
      <c r="J115" s="2"/>
      <c r="L115" s="2"/>
      <c r="M115" s="2"/>
      <c r="N115" s="2"/>
      <c r="O115" s="2"/>
      <c r="P115" s="2"/>
      <c r="Q115" s="2"/>
      <c r="S115" s="2"/>
      <c r="T115" s="2"/>
      <c r="U115" s="2"/>
      <c r="W115" s="2"/>
      <c r="X115" s="2"/>
      <c r="Y115" s="2"/>
      <c r="Z115" s="2"/>
      <c r="AA115" s="2"/>
      <c r="AB115" s="2"/>
      <c r="AD115" s="2"/>
      <c r="AE115" s="2"/>
      <c r="AF115" s="2"/>
      <c r="AH115" s="2"/>
      <c r="AJ115" s="2"/>
      <c r="AK115" s="2"/>
      <c r="AL115" s="2"/>
      <c r="AM115" s="2"/>
    </row>
    <row r="116" spans="2:39" x14ac:dyDescent="0.25">
      <c r="B116" s="2"/>
      <c r="C116" s="2"/>
      <c r="D116" s="2"/>
      <c r="E116" s="2"/>
      <c r="F116" s="2"/>
      <c r="G116" s="2"/>
      <c r="H116" s="2"/>
      <c r="I116" s="2"/>
      <c r="J116" s="2"/>
      <c r="L116" s="2"/>
      <c r="M116" s="2"/>
      <c r="N116" s="2"/>
      <c r="O116" s="2"/>
      <c r="P116" s="2"/>
      <c r="Q116" s="2"/>
      <c r="S116" s="2"/>
      <c r="T116" s="2"/>
      <c r="U116" s="2"/>
      <c r="W116" s="2"/>
      <c r="X116" s="2"/>
      <c r="Y116" s="2"/>
      <c r="Z116" s="2"/>
      <c r="AA116" s="2"/>
      <c r="AB116" s="2"/>
      <c r="AD116" s="2"/>
      <c r="AE116" s="2"/>
      <c r="AF116" s="2"/>
      <c r="AH116" s="2"/>
      <c r="AJ116" s="2"/>
      <c r="AK116" s="2"/>
      <c r="AL116" s="2"/>
      <c r="AM116" s="2"/>
    </row>
    <row r="117" spans="2:39" x14ac:dyDescent="0.25">
      <c r="B117" s="2"/>
      <c r="C117" s="2"/>
      <c r="D117" s="2"/>
      <c r="E117" s="2"/>
      <c r="F117" s="2"/>
      <c r="G117" s="2"/>
      <c r="H117" s="2"/>
      <c r="I117" s="2"/>
      <c r="J117" s="2"/>
      <c r="L117" s="2"/>
      <c r="M117" s="2"/>
      <c r="N117" s="2"/>
      <c r="O117" s="2"/>
      <c r="P117" s="2"/>
      <c r="Q117" s="2"/>
      <c r="S117" s="2"/>
      <c r="T117" s="2"/>
      <c r="U117" s="2"/>
      <c r="W117" s="2"/>
      <c r="X117" s="2"/>
      <c r="Y117" s="2"/>
      <c r="Z117" s="2"/>
      <c r="AA117" s="2"/>
      <c r="AB117" s="2"/>
      <c r="AD117" s="2"/>
      <c r="AE117" s="2"/>
      <c r="AF117" s="2"/>
      <c r="AH117" s="2"/>
      <c r="AJ117" s="2"/>
      <c r="AK117" s="2"/>
      <c r="AL117" s="2"/>
      <c r="AM117" s="2"/>
    </row>
    <row r="118" spans="2:39" x14ac:dyDescent="0.25">
      <c r="B118" s="2"/>
      <c r="C118" s="2"/>
      <c r="D118" s="2"/>
      <c r="E118" s="2"/>
      <c r="F118" s="2"/>
      <c r="G118" s="2"/>
      <c r="H118" s="2"/>
      <c r="I118" s="2"/>
      <c r="J118" s="2"/>
      <c r="L118" s="2"/>
      <c r="M118" s="2"/>
      <c r="N118" s="2"/>
      <c r="O118" s="2"/>
      <c r="P118" s="2"/>
      <c r="Q118" s="2"/>
      <c r="S118" s="2"/>
      <c r="T118" s="2"/>
      <c r="U118" s="2"/>
      <c r="W118" s="2"/>
      <c r="X118" s="2"/>
      <c r="Y118" s="2"/>
      <c r="Z118" s="2"/>
      <c r="AA118" s="2"/>
      <c r="AB118" s="2"/>
      <c r="AD118" s="2"/>
      <c r="AE118" s="2"/>
      <c r="AF118" s="2"/>
      <c r="AH118" s="2"/>
      <c r="AJ118" s="2"/>
      <c r="AK118" s="2"/>
      <c r="AL118" s="2"/>
      <c r="AM118" s="2"/>
    </row>
    <row r="119" spans="2:39" x14ac:dyDescent="0.25">
      <c r="B119" s="2"/>
      <c r="C119" s="2"/>
      <c r="D119" s="2"/>
      <c r="E119" s="2"/>
      <c r="F119" s="2"/>
      <c r="G119" s="2"/>
      <c r="H119" s="2"/>
      <c r="I119" s="2"/>
      <c r="J119" s="2"/>
      <c r="L119" s="2"/>
      <c r="M119" s="2"/>
      <c r="N119" s="2"/>
      <c r="O119" s="2"/>
      <c r="P119" s="2"/>
      <c r="Q119" s="2"/>
      <c r="S119" s="2"/>
      <c r="T119" s="2"/>
      <c r="U119" s="2"/>
      <c r="W119" s="2"/>
      <c r="X119" s="2"/>
      <c r="Y119" s="2"/>
      <c r="Z119" s="2"/>
      <c r="AA119" s="2"/>
      <c r="AB119" s="2"/>
      <c r="AD119" s="2"/>
      <c r="AE119" s="2"/>
      <c r="AF119" s="2"/>
      <c r="AH119" s="2"/>
      <c r="AJ119" s="2"/>
      <c r="AK119" s="2"/>
      <c r="AL119" s="2"/>
      <c r="AM119" s="2"/>
    </row>
    <row r="120" spans="2:39" x14ac:dyDescent="0.25">
      <c r="B120" s="2"/>
      <c r="C120" s="2"/>
      <c r="D120" s="2"/>
      <c r="E120" s="2"/>
      <c r="F120" s="2"/>
      <c r="G120" s="2"/>
      <c r="H120" s="2"/>
      <c r="I120" s="2"/>
      <c r="J120" s="2"/>
      <c r="L120" s="2"/>
      <c r="M120" s="2"/>
      <c r="N120" s="2"/>
      <c r="O120" s="2"/>
      <c r="P120" s="2"/>
      <c r="Q120" s="2"/>
      <c r="S120" s="2"/>
      <c r="T120" s="2"/>
      <c r="U120" s="2"/>
      <c r="W120" s="2"/>
      <c r="X120" s="2"/>
      <c r="Y120" s="2"/>
      <c r="Z120" s="2"/>
      <c r="AA120" s="2"/>
      <c r="AB120" s="2"/>
      <c r="AD120" s="2"/>
      <c r="AE120" s="2"/>
      <c r="AF120" s="2"/>
      <c r="AH120" s="2"/>
      <c r="AJ120" s="2"/>
      <c r="AK120" s="2"/>
      <c r="AL120" s="2"/>
      <c r="AM120" s="2"/>
    </row>
    <row r="121" spans="2:39" x14ac:dyDescent="0.25">
      <c r="B121" s="2"/>
      <c r="C121" s="2"/>
      <c r="D121" s="2"/>
      <c r="E121" s="2"/>
      <c r="F121" s="2"/>
      <c r="G121" s="2"/>
      <c r="H121" s="2"/>
      <c r="I121" s="2"/>
      <c r="J121" s="2"/>
      <c r="L121" s="2"/>
      <c r="M121" s="2"/>
      <c r="N121" s="2"/>
      <c r="O121" s="2"/>
      <c r="P121" s="2"/>
      <c r="Q121" s="2"/>
      <c r="S121" s="2"/>
      <c r="T121" s="2"/>
      <c r="U121" s="2"/>
      <c r="W121" s="2"/>
      <c r="X121" s="2"/>
      <c r="Y121" s="2"/>
      <c r="Z121" s="2"/>
      <c r="AA121" s="2"/>
      <c r="AB121" s="2"/>
      <c r="AD121" s="2"/>
      <c r="AE121" s="2"/>
      <c r="AF121" s="2"/>
      <c r="AH121" s="2"/>
      <c r="AJ121" s="2"/>
      <c r="AK121" s="2"/>
      <c r="AL121" s="2"/>
      <c r="AM121" s="2"/>
    </row>
    <row r="122" spans="2:39" x14ac:dyDescent="0.25"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N122" s="2"/>
      <c r="O122" s="2"/>
      <c r="P122" s="2"/>
      <c r="Q122" s="2"/>
      <c r="S122" s="2"/>
      <c r="T122" s="2"/>
      <c r="U122" s="2"/>
      <c r="W122" s="2"/>
      <c r="X122" s="2"/>
      <c r="Y122" s="2"/>
      <c r="Z122" s="2"/>
      <c r="AA122" s="2"/>
      <c r="AB122" s="2"/>
      <c r="AD122" s="2"/>
      <c r="AE122" s="2"/>
      <c r="AF122" s="2"/>
      <c r="AH122" s="2"/>
      <c r="AJ122" s="2"/>
      <c r="AK122" s="2"/>
      <c r="AL122" s="2"/>
      <c r="AM122" s="2"/>
    </row>
    <row r="123" spans="2:39" x14ac:dyDescent="0.25"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N123" s="2"/>
      <c r="O123" s="2"/>
      <c r="P123" s="2"/>
      <c r="Q123" s="2"/>
      <c r="S123" s="2"/>
      <c r="T123" s="2"/>
      <c r="U123" s="2"/>
      <c r="W123" s="2"/>
      <c r="X123" s="2"/>
      <c r="Y123" s="2"/>
      <c r="Z123" s="2"/>
      <c r="AA123" s="2"/>
      <c r="AB123" s="2"/>
      <c r="AD123" s="2"/>
      <c r="AE123" s="2"/>
      <c r="AF123" s="2"/>
      <c r="AH123" s="2"/>
      <c r="AJ123" s="2"/>
      <c r="AK123" s="2"/>
      <c r="AL123" s="2"/>
      <c r="AM123" s="2"/>
    </row>
    <row r="124" spans="2:39" x14ac:dyDescent="0.25"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N124" s="2"/>
      <c r="O124" s="2"/>
      <c r="P124" s="2"/>
      <c r="Q124" s="2"/>
      <c r="S124" s="2"/>
      <c r="T124" s="2"/>
      <c r="U124" s="2"/>
      <c r="W124" s="2"/>
      <c r="X124" s="2"/>
      <c r="Y124" s="2"/>
      <c r="Z124" s="2"/>
      <c r="AA124" s="2"/>
      <c r="AB124" s="2"/>
      <c r="AD124" s="2"/>
      <c r="AE124" s="2"/>
      <c r="AF124" s="2"/>
      <c r="AH124" s="2"/>
      <c r="AJ124" s="2"/>
      <c r="AK124" s="2"/>
      <c r="AL124" s="2"/>
      <c r="AM124" s="2"/>
    </row>
    <row r="125" spans="2:39" x14ac:dyDescent="0.25"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S125" s="2"/>
      <c r="T125" s="2"/>
      <c r="U125" s="2"/>
      <c r="W125" s="2"/>
      <c r="X125" s="2"/>
      <c r="Y125" s="2"/>
      <c r="Z125" s="2"/>
      <c r="AA125" s="2"/>
      <c r="AB125" s="2"/>
      <c r="AD125" s="2"/>
      <c r="AE125" s="2"/>
      <c r="AF125" s="2"/>
      <c r="AH125" s="2"/>
      <c r="AJ125" s="2"/>
      <c r="AK125" s="2"/>
      <c r="AL125" s="2"/>
      <c r="AM125" s="2"/>
    </row>
    <row r="126" spans="2:39" x14ac:dyDescent="0.25"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N126" s="2"/>
      <c r="O126" s="2"/>
      <c r="P126" s="2"/>
      <c r="Q126" s="2"/>
      <c r="S126" s="2"/>
      <c r="T126" s="2"/>
      <c r="U126" s="2"/>
      <c r="W126" s="2"/>
      <c r="X126" s="2"/>
      <c r="Y126" s="2"/>
      <c r="Z126" s="2"/>
      <c r="AA126" s="2"/>
      <c r="AB126" s="2"/>
      <c r="AD126" s="2"/>
      <c r="AE126" s="2"/>
      <c r="AF126" s="2"/>
      <c r="AH126" s="2"/>
      <c r="AJ126" s="2"/>
      <c r="AK126" s="2"/>
      <c r="AL126" s="2"/>
      <c r="AM126" s="2"/>
    </row>
    <row r="127" spans="2:39" x14ac:dyDescent="0.25"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N127" s="2"/>
      <c r="O127" s="2"/>
      <c r="P127" s="2"/>
      <c r="Q127" s="2"/>
      <c r="S127" s="2"/>
      <c r="T127" s="2"/>
      <c r="U127" s="2"/>
      <c r="W127" s="2"/>
      <c r="X127" s="2"/>
      <c r="Y127" s="2"/>
      <c r="Z127" s="2"/>
      <c r="AA127" s="2"/>
      <c r="AB127" s="2"/>
      <c r="AD127" s="2"/>
      <c r="AE127" s="2"/>
      <c r="AF127" s="2"/>
      <c r="AH127" s="2"/>
      <c r="AJ127" s="2"/>
      <c r="AK127" s="2"/>
      <c r="AL127" s="2"/>
      <c r="AM127" s="2"/>
    </row>
    <row r="128" spans="2:39" x14ac:dyDescent="0.25"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N128" s="2"/>
      <c r="O128" s="2"/>
      <c r="P128" s="2"/>
      <c r="Q128" s="2"/>
      <c r="S128" s="2"/>
      <c r="T128" s="2"/>
      <c r="U128" s="2"/>
      <c r="W128" s="2"/>
      <c r="X128" s="2"/>
      <c r="Y128" s="2"/>
      <c r="Z128" s="2"/>
      <c r="AA128" s="2"/>
      <c r="AB128" s="2"/>
      <c r="AD128" s="2"/>
      <c r="AE128" s="2"/>
      <c r="AF128" s="2"/>
      <c r="AH128" s="2"/>
      <c r="AJ128" s="2"/>
      <c r="AK128" s="2"/>
      <c r="AL128" s="2"/>
      <c r="AM128" s="2"/>
    </row>
    <row r="129" spans="2:39" x14ac:dyDescent="0.25"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N129" s="2"/>
      <c r="O129" s="2"/>
      <c r="P129" s="2"/>
      <c r="Q129" s="2"/>
      <c r="S129" s="2"/>
      <c r="T129" s="2"/>
      <c r="U129" s="2"/>
      <c r="W129" s="2"/>
      <c r="X129" s="2"/>
      <c r="Y129" s="2"/>
      <c r="Z129" s="2"/>
      <c r="AA129" s="2"/>
      <c r="AB129" s="2"/>
      <c r="AD129" s="2"/>
      <c r="AE129" s="2"/>
      <c r="AF129" s="2"/>
      <c r="AH129" s="2"/>
      <c r="AJ129" s="2"/>
      <c r="AK129" s="2"/>
      <c r="AL129" s="2"/>
      <c r="AM129" s="2"/>
    </row>
    <row r="130" spans="2:39" x14ac:dyDescent="0.25">
      <c r="B130" s="2"/>
      <c r="C130" s="2"/>
      <c r="D130" s="2"/>
      <c r="E130" s="2"/>
      <c r="F130" s="2"/>
      <c r="G130" s="2"/>
      <c r="H130" s="2"/>
      <c r="I130" s="2"/>
      <c r="J130" s="2"/>
      <c r="L130" s="2"/>
      <c r="M130" s="2"/>
      <c r="N130" s="2"/>
      <c r="O130" s="2"/>
      <c r="P130" s="2"/>
      <c r="Q130" s="2"/>
      <c r="S130" s="2"/>
      <c r="T130" s="2"/>
      <c r="U130" s="2"/>
      <c r="W130" s="2"/>
      <c r="X130" s="2"/>
      <c r="Y130" s="2"/>
      <c r="Z130" s="2"/>
      <c r="AA130" s="2"/>
      <c r="AB130" s="2"/>
      <c r="AD130" s="2"/>
      <c r="AE130" s="2"/>
      <c r="AF130" s="2"/>
      <c r="AH130" s="2"/>
      <c r="AJ130" s="2"/>
      <c r="AK130" s="2"/>
      <c r="AL130" s="2"/>
      <c r="AM130" s="2"/>
    </row>
    <row r="131" spans="2:39" x14ac:dyDescent="0.25">
      <c r="B131" s="2"/>
      <c r="C131" s="2"/>
      <c r="D131" s="2"/>
      <c r="E131" s="2"/>
      <c r="F131" s="2"/>
      <c r="G131" s="2"/>
      <c r="H131" s="2"/>
      <c r="I131" s="2"/>
      <c r="J131" s="2"/>
      <c r="L131" s="2"/>
      <c r="M131" s="2"/>
      <c r="N131" s="2"/>
      <c r="O131" s="2"/>
      <c r="P131" s="2"/>
      <c r="Q131" s="2"/>
      <c r="S131" s="2"/>
      <c r="T131" s="2"/>
      <c r="U131" s="2"/>
      <c r="W131" s="2"/>
      <c r="X131" s="2"/>
      <c r="Y131" s="2"/>
      <c r="Z131" s="2"/>
      <c r="AA131" s="2"/>
      <c r="AB131" s="2"/>
      <c r="AD131" s="2"/>
      <c r="AE131" s="2"/>
      <c r="AF131" s="2"/>
      <c r="AH131" s="2"/>
      <c r="AJ131" s="2"/>
      <c r="AK131" s="2"/>
      <c r="AL131" s="2"/>
      <c r="AM131" s="2"/>
    </row>
    <row r="132" spans="2:39" x14ac:dyDescent="0.25">
      <c r="B132" s="2"/>
      <c r="C132" s="2"/>
      <c r="D132" s="2"/>
      <c r="E132" s="2"/>
      <c r="F132" s="2"/>
      <c r="G132" s="2"/>
      <c r="H132" s="2"/>
      <c r="I132" s="2"/>
      <c r="J132" s="2"/>
      <c r="L132" s="2"/>
      <c r="M132" s="2"/>
      <c r="N132" s="2"/>
      <c r="O132" s="2"/>
      <c r="P132" s="2"/>
      <c r="Q132" s="2"/>
      <c r="S132" s="2"/>
      <c r="T132" s="2"/>
      <c r="U132" s="2"/>
      <c r="W132" s="2"/>
      <c r="X132" s="2"/>
      <c r="Y132" s="2"/>
      <c r="Z132" s="2"/>
      <c r="AA132" s="2"/>
      <c r="AB132" s="2"/>
      <c r="AD132" s="2"/>
      <c r="AE132" s="2"/>
      <c r="AF132" s="2"/>
      <c r="AH132" s="2"/>
      <c r="AJ132" s="2"/>
      <c r="AK132" s="2"/>
      <c r="AL132" s="2"/>
      <c r="AM132" s="2"/>
    </row>
    <row r="133" spans="2:39" x14ac:dyDescent="0.25">
      <c r="B133" s="2"/>
      <c r="C133" s="2"/>
      <c r="D133" s="2"/>
      <c r="E133" s="2"/>
      <c r="F133" s="2"/>
      <c r="G133" s="2"/>
      <c r="H133" s="2"/>
      <c r="I133" s="2"/>
      <c r="J133" s="2"/>
      <c r="L133" s="2"/>
      <c r="M133" s="2"/>
      <c r="N133" s="2"/>
      <c r="O133" s="2"/>
      <c r="P133" s="2"/>
      <c r="Q133" s="2"/>
      <c r="S133" s="2"/>
      <c r="T133" s="2"/>
      <c r="U133" s="2"/>
      <c r="W133" s="2"/>
      <c r="X133" s="2"/>
      <c r="Y133" s="2"/>
      <c r="Z133" s="2"/>
      <c r="AA133" s="2"/>
      <c r="AB133" s="2"/>
      <c r="AD133" s="2"/>
      <c r="AE133" s="2"/>
      <c r="AF133" s="2"/>
      <c r="AH133" s="2"/>
      <c r="AJ133" s="2"/>
      <c r="AK133" s="2"/>
      <c r="AL133" s="2"/>
      <c r="AM133" s="2"/>
    </row>
    <row r="134" spans="2:39" x14ac:dyDescent="0.25">
      <c r="B134" s="2"/>
      <c r="C134" s="2"/>
      <c r="D134" s="2"/>
      <c r="E134" s="2"/>
      <c r="F134" s="2"/>
      <c r="G134" s="2"/>
      <c r="H134" s="2"/>
      <c r="I134" s="2"/>
      <c r="J134" s="2"/>
      <c r="L134" s="2"/>
      <c r="M134" s="2"/>
      <c r="N134" s="2"/>
      <c r="O134" s="2"/>
      <c r="P134" s="2"/>
      <c r="Q134" s="2"/>
      <c r="S134" s="2"/>
      <c r="T134" s="2"/>
      <c r="U134" s="2"/>
      <c r="W134" s="2"/>
      <c r="X134" s="2"/>
      <c r="Y134" s="2"/>
      <c r="Z134" s="2"/>
      <c r="AA134" s="2"/>
      <c r="AB134" s="2"/>
      <c r="AD134" s="2"/>
      <c r="AE134" s="2"/>
      <c r="AF134" s="2"/>
      <c r="AH134" s="2"/>
      <c r="AJ134" s="2"/>
      <c r="AK134" s="2"/>
      <c r="AL134" s="2"/>
      <c r="AM134" s="2"/>
    </row>
    <row r="135" spans="2:39" x14ac:dyDescent="0.25">
      <c r="B135" s="2"/>
      <c r="C135" s="2"/>
      <c r="D135" s="2"/>
      <c r="E135" s="2"/>
      <c r="F135" s="2"/>
      <c r="G135" s="2"/>
      <c r="H135" s="2"/>
      <c r="I135" s="2"/>
      <c r="J135" s="2"/>
      <c r="L135" s="2"/>
      <c r="M135" s="2"/>
      <c r="N135" s="2"/>
      <c r="O135" s="2"/>
      <c r="P135" s="2"/>
      <c r="Q135" s="2"/>
      <c r="S135" s="2"/>
      <c r="T135" s="2"/>
      <c r="U135" s="2"/>
      <c r="W135" s="2"/>
      <c r="X135" s="2"/>
      <c r="Y135" s="2"/>
      <c r="Z135" s="2"/>
      <c r="AA135" s="2"/>
      <c r="AB135" s="2"/>
      <c r="AD135" s="2"/>
      <c r="AE135" s="2"/>
      <c r="AF135" s="2"/>
      <c r="AH135" s="2"/>
      <c r="AJ135" s="2"/>
      <c r="AK135" s="2"/>
      <c r="AL135" s="2"/>
      <c r="AM135" s="2"/>
    </row>
    <row r="136" spans="2:39" x14ac:dyDescent="0.25">
      <c r="B136" s="2"/>
      <c r="C136" s="2"/>
      <c r="D136" s="2"/>
      <c r="E136" s="2"/>
      <c r="F136" s="2"/>
      <c r="G136" s="2"/>
      <c r="H136" s="2"/>
      <c r="I136" s="2"/>
      <c r="J136" s="2"/>
      <c r="L136" s="2"/>
      <c r="M136" s="2"/>
      <c r="N136" s="2"/>
      <c r="O136" s="2"/>
      <c r="P136" s="2"/>
      <c r="Q136" s="2"/>
      <c r="S136" s="2"/>
      <c r="T136" s="2"/>
      <c r="U136" s="2"/>
      <c r="W136" s="2"/>
      <c r="X136" s="2"/>
      <c r="Y136" s="2"/>
      <c r="Z136" s="2"/>
      <c r="AA136" s="2"/>
      <c r="AB136" s="2"/>
      <c r="AD136" s="2"/>
      <c r="AE136" s="2"/>
      <c r="AF136" s="2"/>
      <c r="AH136" s="2"/>
      <c r="AJ136" s="2"/>
      <c r="AK136" s="2"/>
      <c r="AL136" s="2"/>
      <c r="AM136" s="2"/>
    </row>
    <row r="137" spans="2:39" x14ac:dyDescent="0.25">
      <c r="B137" s="2"/>
      <c r="C137" s="2"/>
      <c r="D137" s="2"/>
      <c r="E137" s="2"/>
      <c r="F137" s="2"/>
      <c r="G137" s="2"/>
      <c r="H137" s="2"/>
      <c r="I137" s="2"/>
      <c r="J137" s="2"/>
      <c r="L137" s="2"/>
      <c r="M137" s="2"/>
      <c r="N137" s="2"/>
      <c r="O137" s="2"/>
      <c r="P137" s="2"/>
      <c r="Q137" s="2"/>
      <c r="S137" s="2"/>
      <c r="T137" s="2"/>
      <c r="U137" s="2"/>
      <c r="W137" s="2"/>
      <c r="X137" s="2"/>
      <c r="Y137" s="2"/>
      <c r="Z137" s="2"/>
      <c r="AA137" s="2"/>
      <c r="AB137" s="2"/>
      <c r="AD137" s="2"/>
      <c r="AE137" s="2"/>
      <c r="AF137" s="2"/>
      <c r="AH137" s="2"/>
      <c r="AJ137" s="2"/>
      <c r="AK137" s="2"/>
      <c r="AL137" s="2"/>
      <c r="AM137" s="2"/>
    </row>
    <row r="138" spans="2:39" x14ac:dyDescent="0.25"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S138" s="2"/>
      <c r="T138" s="2"/>
      <c r="U138" s="2"/>
      <c r="W138" s="2"/>
      <c r="X138" s="2"/>
      <c r="Y138" s="2"/>
      <c r="Z138" s="2"/>
      <c r="AA138" s="2"/>
      <c r="AB138" s="2"/>
      <c r="AD138" s="2"/>
      <c r="AE138" s="2"/>
      <c r="AF138" s="2"/>
      <c r="AH138" s="2"/>
      <c r="AJ138" s="2"/>
      <c r="AK138" s="2"/>
      <c r="AL138" s="2"/>
      <c r="AM138" s="2"/>
    </row>
    <row r="139" spans="2:39" x14ac:dyDescent="0.25">
      <c r="B139" s="2"/>
      <c r="C139" s="2"/>
      <c r="D139" s="2"/>
      <c r="E139" s="2"/>
      <c r="F139" s="2"/>
      <c r="G139" s="2"/>
      <c r="H139" s="2"/>
      <c r="I139" s="2"/>
      <c r="J139" s="2"/>
      <c r="L139" s="2"/>
      <c r="M139" s="2"/>
      <c r="N139" s="2"/>
      <c r="O139" s="2"/>
      <c r="P139" s="2"/>
      <c r="Q139" s="2"/>
      <c r="S139" s="2"/>
      <c r="T139" s="2"/>
      <c r="U139" s="2"/>
      <c r="W139" s="2"/>
      <c r="X139" s="2"/>
      <c r="Y139" s="2"/>
      <c r="Z139" s="2"/>
      <c r="AA139" s="2"/>
      <c r="AB139" s="2"/>
      <c r="AD139" s="2"/>
      <c r="AE139" s="2"/>
      <c r="AF139" s="2"/>
      <c r="AH139" s="2"/>
      <c r="AJ139" s="2"/>
      <c r="AK139" s="2"/>
      <c r="AL139" s="2"/>
      <c r="AM139" s="2"/>
    </row>
    <row r="140" spans="2:39" x14ac:dyDescent="0.25">
      <c r="B140" s="2"/>
      <c r="C140" s="2"/>
      <c r="D140" s="2"/>
      <c r="E140" s="2"/>
      <c r="F140" s="2"/>
      <c r="G140" s="2"/>
      <c r="H140" s="2"/>
      <c r="I140" s="2"/>
      <c r="J140" s="2"/>
      <c r="L140" s="2"/>
      <c r="M140" s="2"/>
      <c r="N140" s="2"/>
      <c r="O140" s="2"/>
      <c r="P140" s="2"/>
      <c r="Q140" s="2"/>
      <c r="S140" s="2"/>
      <c r="T140" s="2"/>
      <c r="U140" s="2"/>
      <c r="W140" s="2"/>
      <c r="X140" s="2"/>
      <c r="Y140" s="2"/>
      <c r="Z140" s="2"/>
      <c r="AA140" s="2"/>
      <c r="AB140" s="2"/>
      <c r="AD140" s="2"/>
      <c r="AE140" s="2"/>
      <c r="AF140" s="2"/>
      <c r="AH140" s="2"/>
      <c r="AJ140" s="2"/>
      <c r="AK140" s="2"/>
      <c r="AL140" s="2"/>
      <c r="AM140" s="2"/>
    </row>
    <row r="141" spans="2:39" x14ac:dyDescent="0.25"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S141" s="2"/>
      <c r="T141" s="2"/>
      <c r="U141" s="2"/>
      <c r="W141" s="2"/>
      <c r="X141" s="2"/>
      <c r="Y141" s="2"/>
      <c r="Z141" s="2"/>
      <c r="AA141" s="2"/>
      <c r="AB141" s="2"/>
      <c r="AD141" s="2"/>
      <c r="AE141" s="2"/>
      <c r="AF141" s="2"/>
      <c r="AH141" s="2"/>
      <c r="AJ141" s="2"/>
      <c r="AK141" s="2"/>
      <c r="AL141" s="2"/>
      <c r="AM141" s="2"/>
    </row>
    <row r="142" spans="2:39" x14ac:dyDescent="0.25">
      <c r="B142" s="2"/>
      <c r="C142" s="2"/>
      <c r="D142" s="2"/>
      <c r="E142" s="2"/>
      <c r="F142" s="2"/>
      <c r="G142" s="2"/>
      <c r="H142" s="2"/>
      <c r="I142" s="2"/>
      <c r="J142" s="2"/>
      <c r="L142" s="2"/>
      <c r="M142" s="2"/>
      <c r="N142" s="2"/>
      <c r="O142" s="2"/>
      <c r="P142" s="2"/>
      <c r="Q142" s="2"/>
      <c r="S142" s="2"/>
      <c r="T142" s="2"/>
      <c r="U142" s="2"/>
      <c r="W142" s="2"/>
      <c r="X142" s="2"/>
      <c r="Y142" s="2"/>
      <c r="Z142" s="2"/>
      <c r="AA142" s="2"/>
      <c r="AB142" s="2"/>
      <c r="AD142" s="2"/>
      <c r="AE142" s="2"/>
      <c r="AF142" s="2"/>
      <c r="AH142" s="2"/>
    </row>
    <row r="143" spans="2:39" x14ac:dyDescent="0.25">
      <c r="B143" s="2"/>
      <c r="C143" s="2"/>
      <c r="D143" s="2"/>
      <c r="E143" s="2"/>
      <c r="F143" s="2"/>
      <c r="G143" s="2"/>
      <c r="H143" s="2"/>
      <c r="I143" s="2"/>
      <c r="J143" s="2"/>
      <c r="L143" s="2"/>
      <c r="M143" s="2"/>
      <c r="N143" s="2"/>
      <c r="O143" s="2"/>
      <c r="P143" s="2"/>
      <c r="Q143" s="2"/>
      <c r="S143" s="2"/>
      <c r="T143" s="2"/>
      <c r="U143" s="2"/>
      <c r="W143" s="2"/>
      <c r="X143" s="2"/>
      <c r="Y143" s="2"/>
      <c r="Z143" s="2"/>
      <c r="AA143" s="2"/>
      <c r="AB143" s="2"/>
      <c r="AD143" s="2"/>
      <c r="AE143" s="2"/>
      <c r="AF143" s="2"/>
      <c r="AH143" s="2"/>
    </row>
    <row r="144" spans="2:39" x14ac:dyDescent="0.25">
      <c r="B144" s="2"/>
      <c r="C144" s="2"/>
      <c r="D144" s="2"/>
      <c r="E144" s="2"/>
      <c r="F144" s="2"/>
      <c r="G144" s="2"/>
      <c r="H144" s="2"/>
      <c r="I144" s="2"/>
      <c r="J144" s="2"/>
      <c r="L144" s="2"/>
      <c r="M144" s="2"/>
      <c r="N144" s="2"/>
      <c r="O144" s="2"/>
      <c r="P144" s="2"/>
      <c r="Q144" s="2"/>
      <c r="S144" s="2"/>
      <c r="T144" s="2"/>
      <c r="U144" s="2"/>
      <c r="W144" s="2"/>
      <c r="X144" s="2"/>
      <c r="Y144" s="2"/>
      <c r="Z144" s="2"/>
      <c r="AA144" s="2"/>
      <c r="AB144" s="2"/>
      <c r="AD144" s="2"/>
      <c r="AE144" s="2"/>
      <c r="AF144" s="2"/>
      <c r="AH144" s="2"/>
    </row>
    <row r="145" spans="1:39" x14ac:dyDescent="0.25">
      <c r="B145" s="2"/>
      <c r="C145" s="2"/>
      <c r="D145" s="2"/>
      <c r="E145" s="2"/>
      <c r="F145" s="2"/>
      <c r="G145" s="2"/>
      <c r="H145" s="2"/>
      <c r="I145" s="2"/>
      <c r="J145" s="2"/>
      <c r="L145" s="2"/>
      <c r="M145" s="2"/>
      <c r="N145" s="2"/>
      <c r="O145" s="2"/>
      <c r="P145" s="2"/>
      <c r="Q145" s="2"/>
      <c r="S145" s="2"/>
      <c r="T145" s="2"/>
      <c r="U145" s="2"/>
      <c r="W145" s="2"/>
      <c r="X145" s="2"/>
      <c r="Y145" s="2"/>
      <c r="Z145" s="2"/>
      <c r="AA145" s="2"/>
      <c r="AB145" s="2"/>
      <c r="AD145" s="2"/>
      <c r="AE145" s="2"/>
      <c r="AF145" s="2"/>
      <c r="AH145" s="2"/>
    </row>
    <row r="146" spans="1:39" x14ac:dyDescent="0.25">
      <c r="B146" s="2"/>
      <c r="C146" s="2"/>
      <c r="D146" s="2"/>
      <c r="E146" s="2"/>
      <c r="F146" s="2"/>
      <c r="G146" s="2"/>
      <c r="H146" s="2"/>
      <c r="I146" s="2"/>
      <c r="J146" s="2"/>
      <c r="L146" s="2"/>
      <c r="M146" s="2"/>
      <c r="N146" s="2"/>
      <c r="O146" s="2"/>
      <c r="P146" s="2"/>
      <c r="Q146" s="2"/>
      <c r="S146" s="2"/>
      <c r="T146" s="2"/>
      <c r="U146" s="2"/>
      <c r="W146" s="2"/>
      <c r="X146" s="2"/>
      <c r="Y146" s="2"/>
      <c r="Z146" s="2"/>
      <c r="AA146" s="2"/>
      <c r="AB146" s="2"/>
      <c r="AD146" s="2"/>
      <c r="AE146" s="2"/>
      <c r="AF146" s="2"/>
      <c r="AH146" s="2"/>
    </row>
    <row r="147" spans="1:39" x14ac:dyDescent="0.25">
      <c r="B147" s="2"/>
      <c r="C147" s="2"/>
      <c r="D147" s="2"/>
      <c r="E147" s="2"/>
      <c r="F147" s="2"/>
      <c r="G147" s="2"/>
      <c r="H147" s="2"/>
      <c r="I147" s="2"/>
      <c r="J147" s="2"/>
      <c r="L147" s="2"/>
      <c r="M147" s="2"/>
      <c r="N147" s="2"/>
      <c r="O147" s="2"/>
      <c r="P147" s="2"/>
      <c r="Q147" s="2"/>
      <c r="S147" s="2"/>
      <c r="T147" s="2"/>
      <c r="U147" s="2"/>
      <c r="W147" s="2"/>
      <c r="X147" s="2"/>
      <c r="Y147" s="2"/>
      <c r="Z147" s="2"/>
      <c r="AA147" s="2"/>
      <c r="AB147" s="2"/>
      <c r="AD147" s="2"/>
      <c r="AE147" s="2"/>
      <c r="AF147" s="2"/>
      <c r="AH147" s="2"/>
    </row>
    <row r="148" spans="1:39" s="5" customFormat="1" x14ac:dyDescent="0.25">
      <c r="A148"/>
      <c r="B148" s="2"/>
      <c r="C148" s="2"/>
      <c r="D148" s="2"/>
      <c r="E148" s="2"/>
      <c r="F148" s="2"/>
      <c r="G148" s="2"/>
      <c r="H148" s="2"/>
      <c r="I148" s="2"/>
      <c r="J148" s="2"/>
      <c r="K148" s="4"/>
      <c r="L148" s="2"/>
      <c r="M148" s="2"/>
      <c r="N148" s="2"/>
      <c r="O148" s="2"/>
      <c r="P148" s="2"/>
      <c r="Q148" s="2"/>
      <c r="R148" s="4"/>
      <c r="S148" s="2"/>
      <c r="T148" s="2"/>
      <c r="U148" s="2"/>
      <c r="V148" s="4"/>
      <c r="W148" s="2"/>
      <c r="X148" s="2"/>
      <c r="Y148" s="2"/>
      <c r="Z148" s="2"/>
      <c r="AA148" s="2"/>
      <c r="AB148" s="2"/>
      <c r="AC148" s="4"/>
      <c r="AD148" s="2"/>
      <c r="AE148" s="2"/>
      <c r="AF148" s="2"/>
      <c r="AG148" s="4"/>
      <c r="AH148" s="2"/>
      <c r="AJ148"/>
      <c r="AK148"/>
      <c r="AL148"/>
      <c r="AM148"/>
    </row>
    <row r="149" spans="1:39" s="5" customFormat="1" x14ac:dyDescent="0.25">
      <c r="A149"/>
      <c r="B149" s="2"/>
      <c r="C149" s="2"/>
      <c r="D149" s="2"/>
      <c r="E149" s="2"/>
      <c r="F149" s="2"/>
      <c r="G149" s="2"/>
      <c r="H149" s="2"/>
      <c r="I149" s="2"/>
      <c r="J149" s="2"/>
      <c r="K149" s="4"/>
      <c r="L149" s="2"/>
      <c r="M149" s="2"/>
      <c r="N149" s="2"/>
      <c r="O149" s="2"/>
      <c r="P149" s="2"/>
      <c r="Q149" s="2"/>
      <c r="R149" s="4"/>
      <c r="S149" s="2"/>
      <c r="T149" s="2"/>
      <c r="U149" s="2"/>
      <c r="V149" s="4"/>
      <c r="W149" s="2"/>
      <c r="X149" s="2"/>
      <c r="Y149" s="2"/>
      <c r="Z149" s="2"/>
      <c r="AA149" s="2"/>
      <c r="AB149" s="2"/>
      <c r="AC149" s="4"/>
      <c r="AD149" s="2"/>
      <c r="AE149" s="2"/>
      <c r="AF149" s="2"/>
      <c r="AG149" s="4"/>
      <c r="AH149" s="2"/>
      <c r="AJ149"/>
      <c r="AK149"/>
      <c r="AL149"/>
      <c r="AM149"/>
    </row>
    <row r="150" spans="1:39" s="5" customFormat="1" x14ac:dyDescent="0.25">
      <c r="A150"/>
      <c r="B150" s="2"/>
      <c r="C150" s="2"/>
      <c r="D150" s="2"/>
      <c r="E150" s="2"/>
      <c r="F150" s="2"/>
      <c r="G150" s="2"/>
      <c r="H150" s="2"/>
      <c r="I150" s="2"/>
      <c r="J150" s="2"/>
      <c r="K150" s="4"/>
      <c r="L150" s="2"/>
      <c r="M150" s="2"/>
      <c r="N150" s="2"/>
      <c r="O150" s="2"/>
      <c r="P150" s="2"/>
      <c r="Q150" s="2"/>
      <c r="R150" s="4"/>
      <c r="S150" s="2"/>
      <c r="T150" s="2"/>
      <c r="U150" s="2"/>
      <c r="V150" s="4"/>
      <c r="W150" s="2"/>
      <c r="X150" s="2"/>
      <c r="Y150" s="2"/>
      <c r="Z150" s="2"/>
      <c r="AA150" s="2"/>
      <c r="AB150" s="2"/>
      <c r="AC150" s="4"/>
      <c r="AD150" s="2"/>
      <c r="AE150" s="2"/>
      <c r="AF150" s="2"/>
      <c r="AG150" s="4"/>
      <c r="AH150" s="2"/>
      <c r="AJ150"/>
      <c r="AK150"/>
      <c r="AL150"/>
      <c r="AM150"/>
    </row>
    <row r="151" spans="1:39" s="5" customFormat="1" x14ac:dyDescent="0.25">
      <c r="A151"/>
      <c r="B151" s="2"/>
      <c r="C151" s="2"/>
      <c r="D151" s="2"/>
      <c r="E151" s="2"/>
      <c r="F151" s="2"/>
      <c r="G151" s="2"/>
      <c r="H151" s="2"/>
      <c r="I151" s="2"/>
      <c r="J151" s="2"/>
      <c r="K151" s="4"/>
      <c r="L151" s="2"/>
      <c r="M151" s="2"/>
      <c r="N151" s="2"/>
      <c r="O151" s="2"/>
      <c r="P151" s="2"/>
      <c r="Q151" s="2"/>
      <c r="R151" s="4"/>
      <c r="S151" s="2"/>
      <c r="T151" s="2"/>
      <c r="U151" s="2"/>
      <c r="V151" s="4"/>
      <c r="W151" s="2"/>
      <c r="X151" s="2"/>
      <c r="Y151" s="2"/>
      <c r="Z151" s="2"/>
      <c r="AA151" s="2"/>
      <c r="AB151" s="2"/>
      <c r="AC151" s="4"/>
      <c r="AD151" s="2"/>
      <c r="AE151" s="2"/>
      <c r="AF151" s="2"/>
      <c r="AG151" s="4"/>
      <c r="AH151" s="2"/>
      <c r="AJ151"/>
      <c r="AK151"/>
      <c r="AL151"/>
      <c r="AM151"/>
    </row>
    <row r="152" spans="1:39" s="5" customFormat="1" x14ac:dyDescent="0.25">
      <c r="A152"/>
      <c r="B152" s="2"/>
      <c r="C152" s="2"/>
      <c r="D152" s="2"/>
      <c r="E152" s="2"/>
      <c r="F152" s="2"/>
      <c r="G152" s="2"/>
      <c r="H152" s="2"/>
      <c r="I152" s="2"/>
      <c r="J152" s="2"/>
      <c r="K152" s="4"/>
      <c r="L152" s="2"/>
      <c r="M152" s="2"/>
      <c r="N152" s="2"/>
      <c r="O152" s="2"/>
      <c r="P152" s="2"/>
      <c r="Q152" s="2"/>
      <c r="R152" s="4"/>
      <c r="S152" s="2"/>
      <c r="T152" s="2"/>
      <c r="U152" s="2"/>
      <c r="V152" s="4"/>
      <c r="W152" s="2"/>
      <c r="X152" s="2"/>
      <c r="Y152" s="2"/>
      <c r="Z152" s="2"/>
      <c r="AA152" s="2"/>
      <c r="AB152" s="2"/>
      <c r="AC152" s="4"/>
      <c r="AD152" s="2"/>
      <c r="AE152" s="2"/>
      <c r="AF152" s="2"/>
      <c r="AG152" s="4"/>
      <c r="AH152" s="2"/>
      <c r="AJ152"/>
      <c r="AK152"/>
      <c r="AL152"/>
      <c r="AM152"/>
    </row>
  </sheetData>
  <mergeCells count="17">
    <mergeCell ref="S4:U4"/>
    <mergeCell ref="B3:D3"/>
    <mergeCell ref="E3:G3"/>
    <mergeCell ref="H3:J3"/>
    <mergeCell ref="L3:N3"/>
    <mergeCell ref="O3:Q3"/>
    <mergeCell ref="S3:U3"/>
    <mergeCell ref="B4:D4"/>
    <mergeCell ref="E4:G4"/>
    <mergeCell ref="H4:J4"/>
    <mergeCell ref="L4:N4"/>
    <mergeCell ref="O4:Q4"/>
    <mergeCell ref="AH7:AH8"/>
    <mergeCell ref="AH35:AH36"/>
    <mergeCell ref="W3:Y3"/>
    <mergeCell ref="Z3:AB3"/>
    <mergeCell ref="AD3:AF3"/>
  </mergeCells>
  <pageMargins left="0.27559055118110237" right="0.43307086614173229" top="0.27559055118110237" bottom="0.27559055118110237" header="0.31496062992125984" footer="0.31496062992125984"/>
  <pageSetup paperSize="8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A14FA7C966AE418E167A1456EE1510" ma:contentTypeVersion="6" ma:contentTypeDescription="Create a new document." ma:contentTypeScope="" ma:versionID="c68d11d760ebed64a40be22a20afadb6">
  <xsd:schema xmlns:xsd="http://www.w3.org/2001/XMLSchema" xmlns:xs="http://www.w3.org/2001/XMLSchema" xmlns:p="http://schemas.microsoft.com/office/2006/metadata/properties" xmlns:ns2="4264e746-2a5c-480a-b09f-f69019c1e381" xmlns:ns3="76fac416-6cbf-4037-951e-ea033c19bb7c" targetNamespace="http://schemas.microsoft.com/office/2006/metadata/properties" ma:root="true" ma:fieldsID="90391a0a8163edc1ba1ab5e562f81673" ns2:_="" ns3:_="">
    <xsd:import namespace="4264e746-2a5c-480a-b09f-f69019c1e381"/>
    <xsd:import namespace="76fac416-6cbf-4037-951e-ea033c19b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4e746-2a5c-480a-b09f-f69019c1e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ac416-6cbf-4037-951e-ea033c19b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F49093-F44C-450F-895D-A380E5AFC651}"/>
</file>

<file path=customXml/itemProps2.xml><?xml version="1.0" encoding="utf-8"?>
<ds:datastoreItem xmlns:ds="http://schemas.openxmlformats.org/officeDocument/2006/customXml" ds:itemID="{C7202BA0-7BBD-4BAD-B710-E2DD2C555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 DSG (Ests 09.11.22)</vt:lpstr>
      <vt:lpstr>'2023-24 DSG (Ests 09.11.22)'!Print_Area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Debbie</dc:creator>
  <cp:lastModifiedBy>Crawford, Suzie</cp:lastModifiedBy>
  <dcterms:created xsi:type="dcterms:W3CDTF">2024-04-08T12:41:39Z</dcterms:created>
  <dcterms:modified xsi:type="dcterms:W3CDTF">2024-04-08T15:24:37Z</dcterms:modified>
</cp:coreProperties>
</file>